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5975" windowHeight="10290"/>
  </bookViews>
  <sheets>
    <sheet name="Calculator" sheetId="2" r:id="rId1"/>
    <sheet name="Tables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2"/>
  <c r="I101" i="1"/>
  <c r="H101"/>
  <c r="G101"/>
  <c r="F101"/>
  <c r="E101"/>
  <c r="D101"/>
  <c r="C101"/>
  <c r="I100"/>
  <c r="H100"/>
  <c r="G100"/>
  <c r="F100"/>
  <c r="E100"/>
  <c r="D100"/>
  <c r="C100"/>
  <c r="I99"/>
  <c r="H99"/>
  <c r="G99"/>
  <c r="F99"/>
  <c r="E99"/>
  <c r="D99"/>
  <c r="C99"/>
  <c r="I98"/>
  <c r="H98"/>
  <c r="G98"/>
  <c r="F98"/>
  <c r="E98"/>
  <c r="D98"/>
  <c r="C98"/>
  <c r="I97"/>
  <c r="H97"/>
  <c r="G97"/>
  <c r="F97"/>
  <c r="E97"/>
  <c r="D97"/>
  <c r="C97"/>
  <c r="I96"/>
  <c r="H96"/>
  <c r="G96"/>
  <c r="F96"/>
  <c r="E96"/>
  <c r="D96"/>
  <c r="C96"/>
  <c r="I95"/>
  <c r="H95"/>
  <c r="G95"/>
  <c r="F95"/>
  <c r="E95"/>
  <c r="D95"/>
  <c r="C95"/>
  <c r="I94"/>
  <c r="H94"/>
  <c r="G94"/>
  <c r="F94"/>
  <c r="E94"/>
  <c r="D94"/>
  <c r="C94"/>
  <c r="I93"/>
  <c r="H93"/>
  <c r="G93"/>
  <c r="F93"/>
  <c r="E93"/>
  <c r="D93"/>
  <c r="C93"/>
  <c r="I92"/>
  <c r="H92"/>
  <c r="G92"/>
  <c r="F92"/>
  <c r="E92"/>
  <c r="D92"/>
  <c r="C92"/>
  <c r="I91"/>
  <c r="H91"/>
  <c r="G91"/>
  <c r="F91"/>
  <c r="E91"/>
  <c r="D91"/>
  <c r="C91"/>
  <c r="I90"/>
  <c r="H90"/>
  <c r="G90"/>
  <c r="F90"/>
  <c r="E90"/>
  <c r="D90"/>
  <c r="C90"/>
  <c r="I89"/>
  <c r="H89"/>
  <c r="G89"/>
  <c r="F89"/>
  <c r="E89"/>
  <c r="D89"/>
  <c r="C89"/>
  <c r="I88"/>
  <c r="H88"/>
  <c r="G88"/>
  <c r="F88"/>
  <c r="E88"/>
  <c r="D88"/>
  <c r="C88"/>
  <c r="I82"/>
  <c r="H82"/>
  <c r="G82"/>
  <c r="F82"/>
  <c r="E82"/>
  <c r="D82"/>
  <c r="C82"/>
  <c r="I81"/>
  <c r="H81"/>
  <c r="G81"/>
  <c r="F81"/>
  <c r="E81"/>
  <c r="D81"/>
  <c r="C81"/>
  <c r="I80"/>
  <c r="H80"/>
  <c r="G80"/>
  <c r="F80"/>
  <c r="E80"/>
  <c r="D80"/>
  <c r="C80"/>
  <c r="I79"/>
  <c r="H79"/>
  <c r="G79"/>
  <c r="F79"/>
  <c r="E79"/>
  <c r="D79"/>
  <c r="C79"/>
  <c r="I78"/>
  <c r="H78"/>
  <c r="G78"/>
  <c r="F78"/>
  <c r="E78"/>
  <c r="D78"/>
  <c r="C78"/>
  <c r="I77"/>
  <c r="H77"/>
  <c r="G77"/>
  <c r="F77"/>
  <c r="E77"/>
  <c r="D77"/>
  <c r="C77"/>
  <c r="I76"/>
  <c r="H76"/>
  <c r="G76"/>
  <c r="F76"/>
  <c r="E76"/>
  <c r="D76"/>
  <c r="C76"/>
  <c r="I75"/>
  <c r="H75"/>
  <c r="G75"/>
  <c r="F75"/>
  <c r="E75"/>
  <c r="D75"/>
  <c r="C75"/>
  <c r="I74"/>
  <c r="H74"/>
  <c r="G74"/>
  <c r="F74"/>
  <c r="E74"/>
  <c r="D74"/>
  <c r="C74"/>
  <c r="I73"/>
  <c r="H73"/>
  <c r="G73"/>
  <c r="F73"/>
  <c r="E73"/>
  <c r="D73"/>
  <c r="C73"/>
  <c r="I72"/>
  <c r="H72"/>
  <c r="G72"/>
  <c r="F72"/>
  <c r="E72"/>
  <c r="D72"/>
  <c r="C72"/>
  <c r="I71"/>
  <c r="H71"/>
  <c r="G71"/>
  <c r="F71"/>
  <c r="E71"/>
  <c r="D71"/>
  <c r="C71"/>
  <c r="I70"/>
  <c r="H70"/>
  <c r="G70"/>
  <c r="F70"/>
  <c r="E70"/>
  <c r="D70"/>
  <c r="C70"/>
  <c r="I69"/>
  <c r="H69"/>
  <c r="G69"/>
  <c r="F69"/>
  <c r="E69"/>
  <c r="D69"/>
  <c r="C69"/>
  <c r="I63"/>
  <c r="H63"/>
  <c r="G63"/>
  <c r="F63"/>
  <c r="E63"/>
  <c r="D63"/>
  <c r="C63"/>
  <c r="I62"/>
  <c r="H62"/>
  <c r="G62"/>
  <c r="F62"/>
  <c r="E62"/>
  <c r="D62"/>
  <c r="C62"/>
  <c r="I61"/>
  <c r="H61"/>
  <c r="G61"/>
  <c r="F61"/>
  <c r="E61"/>
  <c r="D61"/>
  <c r="C61"/>
  <c r="I60"/>
  <c r="H60"/>
  <c r="G60"/>
  <c r="F60"/>
  <c r="E60"/>
  <c r="D60"/>
  <c r="C60"/>
  <c r="I59"/>
  <c r="H59"/>
  <c r="G59"/>
  <c r="F59"/>
  <c r="E59"/>
  <c r="D59"/>
  <c r="C59"/>
  <c r="I58"/>
  <c r="H58"/>
  <c r="G58"/>
  <c r="F58"/>
  <c r="E58"/>
  <c r="D58"/>
  <c r="C58"/>
  <c r="I57"/>
  <c r="H57"/>
  <c r="G57"/>
  <c r="F57"/>
  <c r="E57"/>
  <c r="D57"/>
  <c r="C57"/>
  <c r="I56"/>
  <c r="H56"/>
  <c r="G56"/>
  <c r="F56"/>
  <c r="E56"/>
  <c r="D56"/>
  <c r="C56"/>
  <c r="I55"/>
  <c r="H55"/>
  <c r="G55"/>
  <c r="F55"/>
  <c r="E55"/>
  <c r="D55"/>
  <c r="C55"/>
  <c r="I54"/>
  <c r="H54"/>
  <c r="G54"/>
  <c r="F54"/>
  <c r="E54"/>
  <c r="D54"/>
  <c r="C54"/>
  <c r="I53"/>
  <c r="H53"/>
  <c r="G53"/>
  <c r="F53"/>
  <c r="E53"/>
  <c r="D53"/>
  <c r="C53"/>
  <c r="I52"/>
  <c r="H52"/>
  <c r="G52"/>
  <c r="F52"/>
  <c r="E52"/>
  <c r="D52"/>
  <c r="C52"/>
  <c r="I51"/>
  <c r="H51"/>
  <c r="G51"/>
  <c r="F51"/>
  <c r="E51"/>
  <c r="D51"/>
  <c r="C51"/>
  <c r="I50"/>
  <c r="H50"/>
  <c r="G50"/>
  <c r="F50"/>
  <c r="E50"/>
  <c r="D50"/>
  <c r="C50"/>
  <c r="I44"/>
  <c r="H44"/>
  <c r="G44"/>
  <c r="F44"/>
  <c r="E44"/>
  <c r="D44"/>
  <c r="C44"/>
  <c r="I43"/>
  <c r="H43"/>
  <c r="G43"/>
  <c r="F43"/>
  <c r="E43"/>
  <c r="D43"/>
  <c r="C43"/>
  <c r="I42"/>
  <c r="H42"/>
  <c r="G42"/>
  <c r="F42"/>
  <c r="E42"/>
  <c r="D42"/>
  <c r="C42"/>
  <c r="I41"/>
  <c r="H41"/>
  <c r="G41"/>
  <c r="F41"/>
  <c r="E41"/>
  <c r="D41"/>
  <c r="C41"/>
  <c r="I40"/>
  <c r="H40"/>
  <c r="G40"/>
  <c r="F40"/>
  <c r="E40"/>
  <c r="D40"/>
  <c r="C40"/>
  <c r="I39"/>
  <c r="H39"/>
  <c r="G39"/>
  <c r="F39"/>
  <c r="E39"/>
  <c r="D39"/>
  <c r="C39"/>
  <c r="I38"/>
  <c r="H38"/>
  <c r="G38"/>
  <c r="F38"/>
  <c r="E38"/>
  <c r="D38"/>
  <c r="C38"/>
  <c r="I37"/>
  <c r="H37"/>
  <c r="G37"/>
  <c r="F37"/>
  <c r="E37"/>
  <c r="D37"/>
  <c r="C37"/>
  <c r="I36"/>
  <c r="H36"/>
  <c r="G36"/>
  <c r="F36"/>
  <c r="E36"/>
  <c r="D36"/>
  <c r="C36"/>
  <c r="I35"/>
  <c r="H35"/>
  <c r="G35"/>
  <c r="F35"/>
  <c r="E35"/>
  <c r="D35"/>
  <c r="C35"/>
  <c r="I34"/>
  <c r="H34"/>
  <c r="G34"/>
  <c r="F34"/>
  <c r="E34"/>
  <c r="D34"/>
  <c r="C34"/>
  <c r="I33"/>
  <c r="H33"/>
  <c r="G33"/>
  <c r="F33"/>
  <c r="E33"/>
  <c r="D33"/>
  <c r="C33"/>
  <c r="I32"/>
  <c r="H32"/>
  <c r="G32"/>
  <c r="F32"/>
  <c r="E32"/>
  <c r="D32"/>
  <c r="C32"/>
  <c r="I31"/>
  <c r="H31"/>
  <c r="G31"/>
  <c r="F31"/>
  <c r="E31"/>
  <c r="D31"/>
  <c r="C31"/>
  <c r="I25"/>
  <c r="H25"/>
  <c r="G25"/>
  <c r="F25"/>
  <c r="E25"/>
  <c r="D25"/>
  <c r="C25"/>
  <c r="I24"/>
  <c r="H24"/>
  <c r="G24"/>
  <c r="F24"/>
  <c r="E24"/>
  <c r="D24"/>
  <c r="C24"/>
  <c r="I23"/>
  <c r="H23"/>
  <c r="G23"/>
  <c r="F23"/>
  <c r="E23"/>
  <c r="D23"/>
  <c r="C23"/>
  <c r="I22"/>
  <c r="H22"/>
  <c r="G22"/>
  <c r="F22"/>
  <c r="E22"/>
  <c r="D22"/>
  <c r="C22"/>
  <c r="I21"/>
  <c r="H21"/>
  <c r="G21"/>
  <c r="F21"/>
  <c r="E21"/>
  <c r="D21"/>
  <c r="C21"/>
  <c r="I20"/>
  <c r="H20"/>
  <c r="G20"/>
  <c r="F20"/>
  <c r="E20"/>
  <c r="D20"/>
  <c r="C20"/>
  <c r="I19"/>
  <c r="H19"/>
  <c r="G19"/>
  <c r="F19"/>
  <c r="E19"/>
  <c r="D19"/>
  <c r="C19"/>
  <c r="I18"/>
  <c r="H18"/>
  <c r="G18"/>
  <c r="F18"/>
  <c r="E18"/>
  <c r="D18"/>
  <c r="C18"/>
  <c r="I17"/>
  <c r="H17"/>
  <c r="G17"/>
  <c r="F17"/>
  <c r="E17"/>
  <c r="D17"/>
  <c r="C17"/>
  <c r="I16"/>
  <c r="H16"/>
  <c r="G16"/>
  <c r="F16"/>
  <c r="E16"/>
  <c r="D16"/>
  <c r="C16"/>
  <c r="I15"/>
  <c r="H15"/>
  <c r="G15"/>
  <c r="F15"/>
  <c r="E15"/>
  <c r="D15"/>
  <c r="C15"/>
  <c r="I14"/>
  <c r="H14"/>
  <c r="G14"/>
  <c r="F14"/>
  <c r="E14"/>
  <c r="D14"/>
  <c r="C14"/>
  <c r="I13"/>
  <c r="H13"/>
  <c r="G13"/>
  <c r="F13"/>
  <c r="E13"/>
  <c r="D13"/>
  <c r="C13"/>
  <c r="I12"/>
  <c r="H12"/>
  <c r="G12"/>
  <c r="F12"/>
  <c r="E12"/>
  <c r="D12"/>
  <c r="C12"/>
  <c r="S32" i="2"/>
  <c r="S31"/>
  <c r="S30"/>
  <c r="S29"/>
  <c r="S28"/>
  <c r="S27"/>
  <c r="S26"/>
  <c r="S25"/>
  <c r="S24"/>
  <c r="S23"/>
  <c r="S22"/>
  <c r="S21"/>
  <c r="S20"/>
  <c r="S19"/>
  <c r="S18"/>
  <c r="R32"/>
  <c r="R31"/>
  <c r="R30"/>
  <c r="R29"/>
  <c r="R28"/>
  <c r="R27"/>
  <c r="R26"/>
  <c r="R25"/>
  <c r="R24"/>
  <c r="R23"/>
  <c r="R22"/>
  <c r="R21"/>
  <c r="R20"/>
  <c r="R19"/>
  <c r="R18"/>
  <c r="Q32"/>
  <c r="Q31"/>
  <c r="Q30"/>
  <c r="Q29"/>
  <c r="Q28"/>
  <c r="Q27"/>
  <c r="Q26"/>
  <c r="Q25"/>
  <c r="Q24"/>
  <c r="Q23"/>
  <c r="Q22"/>
  <c r="Q21"/>
  <c r="Q20"/>
  <c r="Q19"/>
  <c r="Q18"/>
  <c r="P32"/>
  <c r="P31"/>
  <c r="P30"/>
  <c r="P29"/>
  <c r="P28"/>
  <c r="P27"/>
  <c r="P26"/>
  <c r="P25"/>
  <c r="P24"/>
  <c r="P23"/>
  <c r="P22"/>
  <c r="P21"/>
  <c r="P20"/>
  <c r="P19"/>
  <c r="P18"/>
  <c r="O32"/>
  <c r="O31"/>
  <c r="O30"/>
  <c r="O29"/>
  <c r="O28"/>
  <c r="O27"/>
  <c r="O26"/>
  <c r="O25"/>
  <c r="O24"/>
  <c r="O23"/>
  <c r="O22"/>
  <c r="O21"/>
  <c r="O20"/>
  <c r="O19"/>
  <c r="O18"/>
  <c r="L32"/>
  <c r="L31"/>
  <c r="L30"/>
  <c r="L29"/>
  <c r="L28"/>
  <c r="L27"/>
  <c r="L26"/>
  <c r="L25"/>
  <c r="L24"/>
  <c r="L23"/>
  <c r="L22"/>
  <c r="L21"/>
  <c r="L20"/>
  <c r="L19"/>
  <c r="L18"/>
  <c r="B22"/>
  <c r="B23" s="1"/>
  <c r="B25" s="1"/>
  <c r="B26" s="1"/>
  <c r="J13"/>
  <c r="J12"/>
  <c r="J11"/>
  <c r="J10"/>
  <c r="J9"/>
  <c r="J8"/>
  <c r="J7"/>
  <c r="J6"/>
  <c r="J5"/>
  <c r="J14"/>
  <c r="B16"/>
  <c r="B17" s="1"/>
  <c r="B19" s="1"/>
  <c r="B5"/>
  <c r="B93" i="1"/>
  <c r="B94" s="1"/>
  <c r="B74"/>
  <c r="B75" s="1"/>
  <c r="B55"/>
  <c r="B56" s="1"/>
  <c r="B36"/>
  <c r="B37" s="1"/>
  <c r="B25"/>
  <c r="B24"/>
  <c r="B23"/>
  <c r="B22"/>
  <c r="B21"/>
  <c r="B20"/>
  <c r="B19"/>
  <c r="B18"/>
  <c r="B17"/>
  <c r="B3"/>
  <c r="B28" i="2" l="1"/>
  <c r="B18"/>
  <c r="B29"/>
  <c r="B20"/>
  <c r="B21" s="1"/>
  <c r="B95" i="1"/>
  <c r="B76"/>
  <c r="B57"/>
  <c r="B38"/>
  <c r="B96" l="1"/>
  <c r="B77"/>
  <c r="B58"/>
  <c r="B39"/>
  <c r="B97" l="1"/>
  <c r="B78"/>
  <c r="B59"/>
  <c r="B40"/>
  <c r="B98" l="1"/>
  <c r="B79"/>
  <c r="B60"/>
  <c r="B41"/>
  <c r="B99" l="1"/>
  <c r="B80"/>
  <c r="B61"/>
  <c r="B42"/>
  <c r="B100" l="1"/>
  <c r="B81"/>
  <c r="B62"/>
  <c r="B43"/>
  <c r="B101" l="1"/>
  <c r="B82"/>
  <c r="B63"/>
  <c r="B44"/>
</calcChain>
</file>

<file path=xl/sharedStrings.xml><?xml version="1.0" encoding="utf-8"?>
<sst xmlns="http://schemas.openxmlformats.org/spreadsheetml/2006/main" count="131" uniqueCount="97">
  <si>
    <t>Torchship Brachistochrone Tables</t>
  </si>
  <si>
    <t>Distance</t>
  </si>
  <si>
    <t>Acceleration</t>
  </si>
  <si>
    <t>(gs)</t>
  </si>
  <si>
    <t>Time of Flight (days)</t>
  </si>
  <si>
    <t>(AU)</t>
  </si>
  <si>
    <t>g</t>
  </si>
  <si>
    <t>AU</t>
  </si>
  <si>
    <t>day</t>
  </si>
  <si>
    <t>m/sec^2</t>
  </si>
  <si>
    <t>m</t>
  </si>
  <si>
    <t>sec</t>
  </si>
  <si>
    <t>Max Velocity (km/sec)</t>
  </si>
  <si>
    <t>c</t>
  </si>
  <si>
    <t>m/sec</t>
  </si>
  <si>
    <t>Max Velocity (%c)</t>
  </si>
  <si>
    <t>DeltaV (km/sec)</t>
  </si>
  <si>
    <t>Mass Fraction at Isp:</t>
  </si>
  <si>
    <t>(km)</t>
  </si>
  <si>
    <t>(m)</t>
  </si>
  <si>
    <t>(g)</t>
  </si>
  <si>
    <t>(days)</t>
  </si>
  <si>
    <t>Spacecraft Mass</t>
  </si>
  <si>
    <t>Max Velocity</t>
  </si>
  <si>
    <t>(km/sec)</t>
  </si>
  <si>
    <t>DeltaV</t>
  </si>
  <si>
    <t>(sec)</t>
  </si>
  <si>
    <t>Mass Fraction</t>
  </si>
  <si>
    <t>Required Thrust</t>
  </si>
  <si>
    <t>Required Jet Power</t>
  </si>
  <si>
    <t>GW</t>
  </si>
  <si>
    <t>(Mg)</t>
  </si>
  <si>
    <t>Travel Time</t>
  </si>
  <si>
    <t>kN</t>
  </si>
  <si>
    <t>F-1: 7770 kN, Merlin: 934 kN</t>
  </si>
  <si>
    <t>Saturn V: 2970 Mg, Falcon 9: 505 Mg</t>
  </si>
  <si>
    <t>Merlin:  1.42 GW, F-1: 11.6 GW</t>
  </si>
  <si>
    <t>Solar System Semimajor Axis:</t>
  </si>
  <si>
    <t>Radiator Temp</t>
  </si>
  <si>
    <t>K</t>
  </si>
  <si>
    <t>stefan_boltzmann</t>
  </si>
  <si>
    <t>Efficiency</t>
  </si>
  <si>
    <t>Reactor Power</t>
  </si>
  <si>
    <t>Waste Heat</t>
  </si>
  <si>
    <t>Radiator Sail Area</t>
  </si>
  <si>
    <t>m^2</t>
  </si>
  <si>
    <t>(1E4 m^2)</t>
  </si>
  <si>
    <t>W/m^2-K^4</t>
  </si>
  <si>
    <t>Moon</t>
  </si>
  <si>
    <t>Mercury</t>
  </si>
  <si>
    <t>Venus</t>
  </si>
  <si>
    <t>Earth</t>
  </si>
  <si>
    <t>Mars</t>
  </si>
  <si>
    <t>Jupiter</t>
  </si>
  <si>
    <t>Saturn</t>
  </si>
  <si>
    <t>Uranus</t>
  </si>
  <si>
    <t>Neptune</t>
  </si>
  <si>
    <t>Pluto</t>
  </si>
  <si>
    <t>km</t>
  </si>
  <si>
    <t>Main Sequence Stars</t>
  </si>
  <si>
    <t>O6</t>
  </si>
  <si>
    <t>B0</t>
  </si>
  <si>
    <t>B5</t>
  </si>
  <si>
    <t>A0</t>
  </si>
  <si>
    <t>A5</t>
  </si>
  <si>
    <t>F0</t>
  </si>
  <si>
    <t>F5</t>
  </si>
  <si>
    <t>G0</t>
  </si>
  <si>
    <t>G2</t>
  </si>
  <si>
    <t>G5</t>
  </si>
  <si>
    <t>K0</t>
  </si>
  <si>
    <t>K5</t>
  </si>
  <si>
    <t>M0</t>
  </si>
  <si>
    <t>M5</t>
  </si>
  <si>
    <t>M8</t>
  </si>
  <si>
    <t>Stellar Class</t>
  </si>
  <si>
    <t>R/R0</t>
  </si>
  <si>
    <t>M/M0</t>
  </si>
  <si>
    <t>L/L0</t>
  </si>
  <si>
    <t>Temp (K)</t>
  </si>
  <si>
    <t>Earth Equiv R (AU)</t>
  </si>
  <si>
    <t>Gscale</t>
  </si>
  <si>
    <t>N*Gscale</t>
  </si>
  <si>
    <t>Yr at Earth Equivalent</t>
  </si>
  <si>
    <t>days</t>
  </si>
  <si>
    <t>Eyr</t>
  </si>
  <si>
    <t>Distance Traveled</t>
  </si>
  <si>
    <t>Radiator Sail Disc Diameter</t>
  </si>
  <si>
    <t>F-1: 304 sec, Ion drive: 4000 sec</t>
  </si>
  <si>
    <t>Isp (jet speed / 9.8 m/sec^2)</t>
  </si>
  <si>
    <t>Constants</t>
  </si>
  <si>
    <t>Informational Tables:</t>
  </si>
  <si>
    <t>Torch-ship Brachistochrone Calculator</t>
  </si>
  <si>
    <t>Inputs:</t>
  </si>
  <si>
    <t>N</t>
  </si>
  <si>
    <t>100mx100m squares</t>
  </si>
  <si>
    <t>(how much of your ship is not expended propellant)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</si>
</sst>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1" fontId="0" fillId="0" borderId="0" xfId="0" applyNumberFormat="1"/>
    <xf numFmtId="10" fontId="0" fillId="0" borderId="0" xfId="0" applyNumberFormat="1"/>
    <xf numFmtId="0" fontId="1" fillId="2" borderId="0" xfId="0" applyFont="1" applyFill="1"/>
    <xf numFmtId="0" fontId="0" fillId="3" borderId="0" xfId="0" applyFill="1"/>
    <xf numFmtId="11" fontId="0" fillId="3" borderId="0" xfId="0" applyNumberFormat="1" applyFill="1"/>
    <xf numFmtId="164" fontId="0" fillId="3" borderId="0" xfId="0" applyNumberFormat="1" applyFill="1"/>
    <xf numFmtId="2" fontId="0" fillId="3" borderId="0" xfId="0" applyNumberFormat="1" applyFill="1"/>
    <xf numFmtId="9" fontId="0" fillId="3" borderId="0" xfId="0" applyNumberFormat="1" applyFill="1"/>
    <xf numFmtId="0" fontId="1" fillId="4" borderId="0" xfId="0" applyFont="1" applyFill="1"/>
    <xf numFmtId="0" fontId="0" fillId="4" borderId="0" xfId="0" applyFill="1"/>
    <xf numFmtId="11" fontId="0" fillId="4" borderId="0" xfId="0" applyNumberFormat="1" applyFill="1"/>
    <xf numFmtId="164" fontId="0" fillId="4" borderId="0" xfId="0" applyNumberFormat="1" applyFill="1"/>
    <xf numFmtId="1" fontId="0" fillId="3" borderId="0" xfId="0" applyNumberFormat="1" applyFill="1"/>
    <xf numFmtId="0" fontId="1" fillId="0" borderId="0" xfId="0" applyFont="1"/>
    <xf numFmtId="0" fontId="1" fillId="5" borderId="0" xfId="0" applyFont="1" applyFill="1"/>
    <xf numFmtId="0" fontId="0" fillId="5" borderId="0" xfId="0" applyFill="1"/>
    <xf numFmtId="11" fontId="0" fillId="5" borderId="0" xfId="0" applyNumberFormat="1" applyFill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A7" workbookViewId="0">
      <selection activeCell="D18" sqref="D18"/>
    </sheetView>
  </sheetViews>
  <sheetFormatPr defaultRowHeight="15"/>
  <cols>
    <col min="1" max="1" width="25.140625" bestFit="1" customWidth="1"/>
    <col min="2" max="2" width="12" bestFit="1" customWidth="1"/>
    <col min="3" max="3" width="11.28515625" bestFit="1" customWidth="1"/>
    <col min="4" max="4" width="11" bestFit="1" customWidth="1"/>
    <col min="15" max="15" width="17" bestFit="1" customWidth="1"/>
  </cols>
  <sheetData>
    <row r="1" spans="1:19">
      <c r="A1" s="15" t="s">
        <v>92</v>
      </c>
    </row>
    <row r="2" spans="1:19">
      <c r="A2" s="16" t="s">
        <v>90</v>
      </c>
      <c r="B2" s="17"/>
      <c r="C2" s="17"/>
      <c r="H2" s="15" t="s">
        <v>91</v>
      </c>
    </row>
    <row r="3" spans="1:19">
      <c r="A3" s="17" t="s">
        <v>6</v>
      </c>
      <c r="B3" s="17">
        <v>9.8000000000000007</v>
      </c>
      <c r="C3" s="17" t="s">
        <v>9</v>
      </c>
      <c r="H3" s="10" t="s">
        <v>37</v>
      </c>
      <c r="I3" s="11"/>
      <c r="J3" s="11"/>
    </row>
    <row r="4" spans="1:19">
      <c r="A4" s="17" t="s">
        <v>7</v>
      </c>
      <c r="B4" s="17">
        <v>149597870700</v>
      </c>
      <c r="C4" s="17" t="s">
        <v>10</v>
      </c>
      <c r="H4" s="10"/>
      <c r="I4" s="11" t="s">
        <v>58</v>
      </c>
      <c r="J4" s="11" t="s">
        <v>7</v>
      </c>
    </row>
    <row r="5" spans="1:19">
      <c r="A5" s="17" t="s">
        <v>8</v>
      </c>
      <c r="B5" s="17">
        <f>24*3600</f>
        <v>86400</v>
      </c>
      <c r="C5" s="17" t="s">
        <v>11</v>
      </c>
      <c r="H5" s="11" t="s">
        <v>48</v>
      </c>
      <c r="I5" s="12">
        <v>384400</v>
      </c>
      <c r="J5" s="13">
        <f t="shared" ref="J5:J13" si="0">I5/$B$4*1000</f>
        <v>2.5695552897999903E-3</v>
      </c>
    </row>
    <row r="6" spans="1:19">
      <c r="A6" s="17" t="s">
        <v>13</v>
      </c>
      <c r="B6" s="18">
        <v>300000000</v>
      </c>
      <c r="C6" s="17" t="s">
        <v>14</v>
      </c>
      <c r="H6" s="11" t="s">
        <v>49</v>
      </c>
      <c r="I6" s="12">
        <v>57910000</v>
      </c>
      <c r="J6" s="13">
        <f t="shared" si="0"/>
        <v>0.38710444025056567</v>
      </c>
    </row>
    <row r="7" spans="1:19">
      <c r="A7" s="17" t="s">
        <v>40</v>
      </c>
      <c r="B7" s="18">
        <v>5.6699999999999998E-8</v>
      </c>
      <c r="C7" s="17" t="s">
        <v>47</v>
      </c>
      <c r="H7" s="11" t="s">
        <v>50</v>
      </c>
      <c r="I7" s="12">
        <v>108210000</v>
      </c>
      <c r="J7" s="13">
        <f t="shared" si="0"/>
        <v>0.72333917250066848</v>
      </c>
    </row>
    <row r="8" spans="1:19">
      <c r="H8" s="11" t="s">
        <v>51</v>
      </c>
      <c r="I8" s="12">
        <v>149600000</v>
      </c>
      <c r="J8" s="13">
        <f t="shared" si="0"/>
        <v>1.0000142334913595</v>
      </c>
    </row>
    <row r="9" spans="1:19">
      <c r="A9" s="4" t="s">
        <v>93</v>
      </c>
      <c r="B9" s="19"/>
      <c r="C9" s="19"/>
      <c r="H9" s="11" t="s">
        <v>52</v>
      </c>
      <c r="I9" s="12">
        <v>227920000</v>
      </c>
      <c r="J9" s="13">
        <f t="shared" si="0"/>
        <v>1.5235510969074242</v>
      </c>
    </row>
    <row r="10" spans="1:19">
      <c r="A10" s="4" t="s">
        <v>86</v>
      </c>
      <c r="B10" s="4">
        <v>9</v>
      </c>
      <c r="C10" s="4" t="s">
        <v>5</v>
      </c>
      <c r="H10" s="11" t="s">
        <v>53</v>
      </c>
      <c r="I10" s="12">
        <v>778570000</v>
      </c>
      <c r="J10" s="13">
        <f t="shared" si="0"/>
        <v>5.2044189957845441</v>
      </c>
    </row>
    <row r="11" spans="1:19">
      <c r="A11" s="4" t="s">
        <v>2</v>
      </c>
      <c r="B11" s="4">
        <v>0.01</v>
      </c>
      <c r="C11" s="4" t="s">
        <v>20</v>
      </c>
      <c r="H11" s="11" t="s">
        <v>54</v>
      </c>
      <c r="I11" s="12">
        <v>1433530000</v>
      </c>
      <c r="J11" s="13">
        <f t="shared" si="0"/>
        <v>9.5825561773854862</v>
      </c>
    </row>
    <row r="12" spans="1:19">
      <c r="A12" s="4" t="s">
        <v>22</v>
      </c>
      <c r="B12" s="4">
        <v>250</v>
      </c>
      <c r="C12" s="4" t="s">
        <v>31</v>
      </c>
      <c r="D12" t="s">
        <v>35</v>
      </c>
      <c r="H12" s="11" t="s">
        <v>55</v>
      </c>
      <c r="I12" s="12">
        <v>2872460000</v>
      </c>
      <c r="J12" s="13">
        <f t="shared" si="0"/>
        <v>19.20120912523122</v>
      </c>
    </row>
    <row r="13" spans="1:19">
      <c r="A13" s="4" t="s">
        <v>89</v>
      </c>
      <c r="B13" s="4">
        <v>75000</v>
      </c>
      <c r="C13" s="4" t="s">
        <v>26</v>
      </c>
      <c r="D13" t="s">
        <v>88</v>
      </c>
      <c r="H13" s="11" t="s">
        <v>56</v>
      </c>
      <c r="I13" s="12">
        <v>4495060000</v>
      </c>
      <c r="J13" s="13">
        <f t="shared" si="0"/>
        <v>30.047620189823999</v>
      </c>
    </row>
    <row r="14" spans="1:19">
      <c r="A14" s="4" t="s">
        <v>38</v>
      </c>
      <c r="B14" s="4">
        <v>1200</v>
      </c>
      <c r="C14" s="4" t="s">
        <v>39</v>
      </c>
      <c r="H14" s="11" t="s">
        <v>57</v>
      </c>
      <c r="I14" s="12">
        <v>5906380000</v>
      </c>
      <c r="J14" s="13">
        <f>I14/$B$4*1000</f>
        <v>39.4817116872239</v>
      </c>
    </row>
    <row r="15" spans="1:19">
      <c r="A15" s="5"/>
      <c r="B15" s="5"/>
      <c r="C15" s="5"/>
      <c r="O15" s="5"/>
      <c r="P15" s="5" t="s">
        <v>94</v>
      </c>
      <c r="Q15" s="5">
        <v>7</v>
      </c>
      <c r="R15" s="5"/>
      <c r="S15" s="5"/>
    </row>
    <row r="16" spans="1:19">
      <c r="A16" s="5" t="s">
        <v>1</v>
      </c>
      <c r="B16" s="6">
        <f>B10*B4/1000</f>
        <v>1346380836.3</v>
      </c>
      <c r="C16" s="5" t="s">
        <v>18</v>
      </c>
      <c r="H16" s="11" t="s">
        <v>59</v>
      </c>
      <c r="I16" s="11"/>
      <c r="J16" s="11"/>
      <c r="K16" s="11"/>
      <c r="L16" s="11"/>
      <c r="M16" s="11"/>
      <c r="O16" s="5" t="s">
        <v>80</v>
      </c>
      <c r="P16" s="5" t="s">
        <v>81</v>
      </c>
      <c r="Q16" s="5" t="s">
        <v>82</v>
      </c>
      <c r="R16" s="5" t="s">
        <v>83</v>
      </c>
      <c r="S16" s="5"/>
    </row>
    <row r="17" spans="1:19">
      <c r="A17" s="5"/>
      <c r="B17" s="6">
        <f>B16*1000</f>
        <v>1346380836300</v>
      </c>
      <c r="C17" s="5" t="s">
        <v>19</v>
      </c>
      <c r="H17" s="11" t="s">
        <v>75</v>
      </c>
      <c r="I17" s="11" t="s">
        <v>76</v>
      </c>
      <c r="J17" s="11" t="s">
        <v>77</v>
      </c>
      <c r="K17" s="11" t="s">
        <v>78</v>
      </c>
      <c r="L17" s="11" t="s">
        <v>79</v>
      </c>
      <c r="M17" s="11" t="s">
        <v>79</v>
      </c>
      <c r="O17" s="5"/>
      <c r="P17" s="5"/>
      <c r="Q17" s="5"/>
      <c r="R17" s="5" t="s">
        <v>85</v>
      </c>
      <c r="S17" s="5" t="s">
        <v>84</v>
      </c>
    </row>
    <row r="18" spans="1:19">
      <c r="A18" s="5" t="s">
        <v>32</v>
      </c>
      <c r="B18" s="7">
        <f>2*SQRT(B17/B11/9.8)/B5</f>
        <v>85.799977919041297</v>
      </c>
      <c r="C18" s="5" t="s">
        <v>21</v>
      </c>
      <c r="H18" s="11" t="s">
        <v>60</v>
      </c>
      <c r="I18" s="11">
        <v>18</v>
      </c>
      <c r="J18" s="11">
        <v>40</v>
      </c>
      <c r="K18" s="11">
        <v>500000</v>
      </c>
      <c r="L18" s="11">
        <f>SQRT(SQRT(K18/I18^2))*5920</f>
        <v>37104.617185119081</v>
      </c>
      <c r="M18" s="11">
        <v>38000</v>
      </c>
      <c r="O18" s="8">
        <f>SQRT(K18)</f>
        <v>707.10678118654755</v>
      </c>
      <c r="P18" s="8">
        <f>SQRT(J18)</f>
        <v>6.324555320336759</v>
      </c>
      <c r="Q18" s="8">
        <f>$Q$15*P18</f>
        <v>44.271887242357316</v>
      </c>
      <c r="R18" s="8">
        <f>SQRT(O18/P18)</f>
        <v>10.573712634405641</v>
      </c>
      <c r="S18" s="14">
        <f>R18*365.25</f>
        <v>3862.0485397166603</v>
      </c>
    </row>
    <row r="19" spans="1:19">
      <c r="A19" s="5" t="s">
        <v>23</v>
      </c>
      <c r="B19" s="7">
        <f>SQRT(B17*B11*9.8)/1000</f>
        <v>363.24278651805326</v>
      </c>
      <c r="C19" s="5" t="s">
        <v>24</v>
      </c>
      <c r="H19" s="11" t="s">
        <v>61</v>
      </c>
      <c r="I19" s="11">
        <v>7.4</v>
      </c>
      <c r="J19" s="11">
        <v>18</v>
      </c>
      <c r="K19" s="11">
        <v>20000</v>
      </c>
      <c r="L19" s="11">
        <f t="shared" ref="L19:L32" si="1">SQRT(SQRT(K19/I19^2))*5920</f>
        <v>25879.944805580588</v>
      </c>
      <c r="M19" s="11">
        <v>30000</v>
      </c>
      <c r="O19" s="8">
        <f t="shared" ref="O19:O32" si="2">SQRT(K19)</f>
        <v>141.42135623730951</v>
      </c>
      <c r="P19" s="8">
        <f t="shared" ref="P19:P32" si="3">SQRT(J19)</f>
        <v>4.2426406871192848</v>
      </c>
      <c r="Q19" s="8">
        <f t="shared" ref="Q19:Q32" si="4">$Q$15*P19</f>
        <v>29.698484809834994</v>
      </c>
      <c r="R19" s="8">
        <f t="shared" ref="R19:R32" si="5">SQRT(O19/P19)</f>
        <v>5.7735026918962582</v>
      </c>
      <c r="S19" s="14">
        <f t="shared" ref="S19:S32" si="6">R19*365.25</f>
        <v>2108.7718582151083</v>
      </c>
    </row>
    <row r="20" spans="1:19">
      <c r="A20" s="5" t="s">
        <v>25</v>
      </c>
      <c r="B20" s="7">
        <f>B19*2</f>
        <v>726.48557303610653</v>
      </c>
      <c r="C20" s="5" t="s">
        <v>24</v>
      </c>
      <c r="H20" s="11" t="s">
        <v>62</v>
      </c>
      <c r="I20" s="11">
        <v>3.8</v>
      </c>
      <c r="J20" s="11">
        <v>6.5</v>
      </c>
      <c r="K20" s="11">
        <v>800</v>
      </c>
      <c r="L20" s="11">
        <f t="shared" si="1"/>
        <v>16151.111122336613</v>
      </c>
      <c r="M20" s="11">
        <v>16400</v>
      </c>
      <c r="O20" s="8">
        <f t="shared" si="2"/>
        <v>28.284271247461902</v>
      </c>
      <c r="P20" s="8">
        <f t="shared" si="3"/>
        <v>2.5495097567963922</v>
      </c>
      <c r="Q20" s="8">
        <f t="shared" si="4"/>
        <v>17.846568297574745</v>
      </c>
      <c r="R20" s="8">
        <f t="shared" si="5"/>
        <v>3.3307662668678186</v>
      </c>
      <c r="S20" s="14">
        <f t="shared" si="6"/>
        <v>1216.5623789734707</v>
      </c>
    </row>
    <row r="21" spans="1:19">
      <c r="A21" s="5" t="s">
        <v>27</v>
      </c>
      <c r="B21" s="8">
        <f>EXP(-B20*1000/B13/9.8)</f>
        <v>0.37216582956900823</v>
      </c>
      <c r="C21" s="5"/>
      <c r="D21" s="20" t="s">
        <v>96</v>
      </c>
      <c r="H21" s="11" t="s">
        <v>63</v>
      </c>
      <c r="I21" s="11">
        <v>2.5</v>
      </c>
      <c r="J21" s="11">
        <v>3.2</v>
      </c>
      <c r="K21" s="11">
        <v>80</v>
      </c>
      <c r="L21" s="11">
        <f t="shared" si="1"/>
        <v>11197.580650597602</v>
      </c>
      <c r="M21" s="11">
        <v>10800</v>
      </c>
      <c r="O21" s="8">
        <f t="shared" si="2"/>
        <v>8.9442719099991592</v>
      </c>
      <c r="P21" s="8">
        <f t="shared" si="3"/>
        <v>1.7888543819998317</v>
      </c>
      <c r="Q21" s="8">
        <f t="shared" si="4"/>
        <v>12.521980673998822</v>
      </c>
      <c r="R21" s="8">
        <f t="shared" si="5"/>
        <v>2.2360679774997898</v>
      </c>
      <c r="S21" s="14">
        <f t="shared" si="6"/>
        <v>816.72382878179826</v>
      </c>
    </row>
    <row r="22" spans="1:19">
      <c r="A22" s="5" t="s">
        <v>28</v>
      </c>
      <c r="B22" s="5">
        <f>B12*1000*B11*9.8/1000</f>
        <v>24.5</v>
      </c>
      <c r="C22" s="5" t="s">
        <v>33</v>
      </c>
      <c r="D22" t="s">
        <v>34</v>
      </c>
      <c r="H22" s="11" t="s">
        <v>64</v>
      </c>
      <c r="I22" s="11">
        <v>1.7</v>
      </c>
      <c r="J22" s="11">
        <v>2.1</v>
      </c>
      <c r="K22" s="11">
        <v>20</v>
      </c>
      <c r="L22" s="11">
        <f t="shared" si="1"/>
        <v>9601.8461929831119</v>
      </c>
      <c r="M22" s="11">
        <v>8620</v>
      </c>
      <c r="O22" s="8">
        <f t="shared" si="2"/>
        <v>4.4721359549995796</v>
      </c>
      <c r="P22" s="8">
        <f t="shared" si="3"/>
        <v>1.4491376746189439</v>
      </c>
      <c r="Q22" s="8">
        <f t="shared" si="4"/>
        <v>10.143963722332607</v>
      </c>
      <c r="R22" s="8">
        <f t="shared" si="5"/>
        <v>1.7567205239427921</v>
      </c>
      <c r="S22" s="14">
        <f t="shared" si="6"/>
        <v>641.64217137010485</v>
      </c>
    </row>
    <row r="23" spans="1:19">
      <c r="A23" s="5" t="s">
        <v>29</v>
      </c>
      <c r="B23" s="7">
        <f>B22*1000*0.5*B13*9.8/1000000000</f>
        <v>9.0037500000000001</v>
      </c>
      <c r="C23" s="5" t="s">
        <v>30</v>
      </c>
      <c r="D23" t="s">
        <v>36</v>
      </c>
      <c r="H23" s="11" t="s">
        <v>65</v>
      </c>
      <c r="I23" s="11">
        <v>1.3</v>
      </c>
      <c r="J23" s="11">
        <v>1.7</v>
      </c>
      <c r="K23" s="11">
        <v>6</v>
      </c>
      <c r="L23" s="11">
        <f t="shared" si="1"/>
        <v>8126.2062925345417</v>
      </c>
      <c r="M23" s="11">
        <v>7240</v>
      </c>
      <c r="O23" s="8">
        <f t="shared" si="2"/>
        <v>2.4494897427831779</v>
      </c>
      <c r="P23" s="8">
        <f t="shared" si="3"/>
        <v>1.3038404810405297</v>
      </c>
      <c r="Q23" s="8">
        <f t="shared" si="4"/>
        <v>9.1268833672837086</v>
      </c>
      <c r="R23" s="8">
        <f t="shared" si="5"/>
        <v>1.3706468813138737</v>
      </c>
      <c r="S23" s="14">
        <f t="shared" si="6"/>
        <v>500.62877339989234</v>
      </c>
    </row>
    <row r="24" spans="1:19">
      <c r="A24" s="5" t="s">
        <v>41</v>
      </c>
      <c r="B24" s="9">
        <v>0.5</v>
      </c>
      <c r="C24" s="5"/>
      <c r="H24" s="11" t="s">
        <v>66</v>
      </c>
      <c r="I24" s="11">
        <v>1.2</v>
      </c>
      <c r="J24" s="11">
        <v>1.3</v>
      </c>
      <c r="K24" s="11">
        <v>2.5</v>
      </c>
      <c r="L24" s="11">
        <f t="shared" si="1"/>
        <v>6795.4165861178408</v>
      </c>
      <c r="M24" s="11">
        <v>6540</v>
      </c>
      <c r="O24" s="8">
        <f t="shared" si="2"/>
        <v>1.5811388300841898</v>
      </c>
      <c r="P24" s="8">
        <f t="shared" si="3"/>
        <v>1.1401754250991381</v>
      </c>
      <c r="Q24" s="8">
        <f t="shared" si="4"/>
        <v>7.9812279756939661</v>
      </c>
      <c r="R24" s="8">
        <f t="shared" si="5"/>
        <v>1.177603706924818</v>
      </c>
      <c r="S24" s="14">
        <f t="shared" si="6"/>
        <v>430.11975395428976</v>
      </c>
    </row>
    <row r="25" spans="1:19">
      <c r="A25" s="5" t="s">
        <v>42</v>
      </c>
      <c r="B25" s="7">
        <f>B23/B24</f>
        <v>18.0075</v>
      </c>
      <c r="C25" s="5" t="s">
        <v>30</v>
      </c>
      <c r="H25" s="11" t="s">
        <v>67</v>
      </c>
      <c r="I25" s="11">
        <v>1.05</v>
      </c>
      <c r="J25" s="11">
        <v>1.1000000000000001</v>
      </c>
      <c r="K25" s="11">
        <v>1.26</v>
      </c>
      <c r="L25" s="11">
        <f t="shared" si="1"/>
        <v>6120.9621428528999</v>
      </c>
      <c r="M25" s="11">
        <v>5920</v>
      </c>
      <c r="O25" s="8">
        <f t="shared" si="2"/>
        <v>1.1224972160321824</v>
      </c>
      <c r="P25" s="8">
        <f t="shared" si="3"/>
        <v>1.0488088481701516</v>
      </c>
      <c r="Q25" s="8">
        <f t="shared" si="4"/>
        <v>7.341661937191061</v>
      </c>
      <c r="R25" s="8">
        <f t="shared" si="5"/>
        <v>1.0345332773859977</v>
      </c>
      <c r="S25" s="14">
        <f t="shared" si="6"/>
        <v>377.86327956523564</v>
      </c>
    </row>
    <row r="26" spans="1:19">
      <c r="A26" s="5" t="s">
        <v>43</v>
      </c>
      <c r="B26" s="7">
        <f>B25-B23</f>
        <v>9.0037500000000001</v>
      </c>
      <c r="C26" s="5" t="s">
        <v>30</v>
      </c>
      <c r="H26" s="11" t="s">
        <v>68</v>
      </c>
      <c r="I26" s="11">
        <v>1</v>
      </c>
      <c r="J26" s="11">
        <v>1</v>
      </c>
      <c r="K26" s="11">
        <v>1</v>
      </c>
      <c r="L26" s="11">
        <f t="shared" si="1"/>
        <v>5920</v>
      </c>
      <c r="M26" s="11">
        <v>5780</v>
      </c>
      <c r="O26" s="8">
        <f t="shared" si="2"/>
        <v>1</v>
      </c>
      <c r="P26" s="8">
        <f t="shared" si="3"/>
        <v>1</v>
      </c>
      <c r="Q26" s="8">
        <f t="shared" si="4"/>
        <v>7</v>
      </c>
      <c r="R26" s="8">
        <f t="shared" si="5"/>
        <v>1</v>
      </c>
      <c r="S26" s="14">
        <f t="shared" si="6"/>
        <v>365.25</v>
      </c>
    </row>
    <row r="27" spans="1:19">
      <c r="A27" s="5" t="s">
        <v>44</v>
      </c>
      <c r="B27" s="8">
        <f>B26*1000000000/(B7*B14^4)/2</f>
        <v>38290.002000457251</v>
      </c>
      <c r="C27" s="5" t="s">
        <v>45</v>
      </c>
      <c r="H27" s="11" t="s">
        <v>69</v>
      </c>
      <c r="I27" s="11">
        <v>0.93</v>
      </c>
      <c r="J27" s="11">
        <v>0.93</v>
      </c>
      <c r="K27" s="11">
        <v>0.79</v>
      </c>
      <c r="L27" s="11">
        <f t="shared" si="1"/>
        <v>5787.4467119589453</v>
      </c>
      <c r="M27" s="11">
        <v>5610</v>
      </c>
      <c r="O27" s="8">
        <f t="shared" si="2"/>
        <v>0.88881944173155891</v>
      </c>
      <c r="P27" s="8">
        <f t="shared" si="3"/>
        <v>0.96436507609929556</v>
      </c>
      <c r="Q27" s="8">
        <f t="shared" si="4"/>
        <v>6.7505555326950688</v>
      </c>
      <c r="R27" s="8">
        <f t="shared" si="5"/>
        <v>0.9600327215323915</v>
      </c>
      <c r="S27" s="14">
        <f t="shared" si="6"/>
        <v>350.65195153970598</v>
      </c>
    </row>
    <row r="28" spans="1:19">
      <c r="A28" s="5"/>
      <c r="B28" s="8">
        <f>B27/10000</f>
        <v>3.8290002000457251</v>
      </c>
      <c r="C28" s="5" t="s">
        <v>46</v>
      </c>
      <c r="D28" t="s">
        <v>95</v>
      </c>
      <c r="H28" s="11" t="s">
        <v>70</v>
      </c>
      <c r="I28" s="11">
        <v>0.85</v>
      </c>
      <c r="J28" s="11">
        <v>0.78</v>
      </c>
      <c r="K28" s="11">
        <v>0.4</v>
      </c>
      <c r="L28" s="11">
        <f t="shared" si="1"/>
        <v>5106.545921123894</v>
      </c>
      <c r="M28" s="11">
        <v>5240</v>
      </c>
      <c r="O28" s="8">
        <f t="shared" si="2"/>
        <v>0.63245553203367588</v>
      </c>
      <c r="P28" s="8">
        <f t="shared" si="3"/>
        <v>0.88317608663278468</v>
      </c>
      <c r="Q28" s="8">
        <f t="shared" si="4"/>
        <v>6.1822326064294923</v>
      </c>
      <c r="R28" s="8">
        <f t="shared" si="5"/>
        <v>0.8462357083221157</v>
      </c>
      <c r="S28" s="14">
        <f t="shared" si="6"/>
        <v>309.08759246465274</v>
      </c>
    </row>
    <row r="29" spans="1:19">
      <c r="A29" s="5" t="s">
        <v>87</v>
      </c>
      <c r="B29" s="14">
        <f>SQRT(4*B27/PI())</f>
        <v>220.79933132817831</v>
      </c>
      <c r="C29" s="5" t="s">
        <v>10</v>
      </c>
      <c r="H29" s="11" t="s">
        <v>71</v>
      </c>
      <c r="I29" s="11">
        <v>0.74</v>
      </c>
      <c r="J29" s="11">
        <v>0.69</v>
      </c>
      <c r="K29" s="11">
        <v>0.16</v>
      </c>
      <c r="L29" s="11">
        <f t="shared" si="1"/>
        <v>4352.4705627953417</v>
      </c>
      <c r="M29" s="11">
        <v>4410</v>
      </c>
      <c r="O29" s="8">
        <f t="shared" si="2"/>
        <v>0.4</v>
      </c>
      <c r="P29" s="8">
        <f t="shared" si="3"/>
        <v>0.83066238629180744</v>
      </c>
      <c r="Q29" s="8">
        <f t="shared" si="4"/>
        <v>5.8146367040426519</v>
      </c>
      <c r="R29" s="8">
        <f t="shared" si="5"/>
        <v>0.69393329098918211</v>
      </c>
      <c r="S29" s="14">
        <f t="shared" si="6"/>
        <v>253.45913453379876</v>
      </c>
    </row>
    <row r="30" spans="1:19">
      <c r="H30" s="11" t="s">
        <v>72</v>
      </c>
      <c r="I30" s="11">
        <v>0.63</v>
      </c>
      <c r="J30" s="11">
        <v>0.47</v>
      </c>
      <c r="K30" s="11">
        <v>6.3E-2</v>
      </c>
      <c r="L30" s="11">
        <f t="shared" si="1"/>
        <v>3736.6856943097268</v>
      </c>
      <c r="M30" s="11">
        <v>3920</v>
      </c>
      <c r="O30" s="8">
        <f t="shared" si="2"/>
        <v>0.25099800796022265</v>
      </c>
      <c r="P30" s="8">
        <f t="shared" si="3"/>
        <v>0.68556546004010444</v>
      </c>
      <c r="Q30" s="8">
        <f t="shared" si="4"/>
        <v>4.7989582202807313</v>
      </c>
      <c r="R30" s="8">
        <f t="shared" si="5"/>
        <v>0.60507703887278974</v>
      </c>
      <c r="S30" s="14">
        <f t="shared" si="6"/>
        <v>221.00438844828645</v>
      </c>
    </row>
    <row r="31" spans="1:19">
      <c r="H31" s="11" t="s">
        <v>73</v>
      </c>
      <c r="I31" s="11">
        <v>0.32</v>
      </c>
      <c r="J31" s="11">
        <v>0.21</v>
      </c>
      <c r="K31" s="11">
        <v>7.9000000000000008E-3</v>
      </c>
      <c r="L31" s="11">
        <f t="shared" si="1"/>
        <v>3119.9920714392902</v>
      </c>
      <c r="M31" s="11">
        <v>3120</v>
      </c>
      <c r="O31" s="8">
        <f t="shared" si="2"/>
        <v>8.8881944173155897E-2</v>
      </c>
      <c r="P31" s="8">
        <f t="shared" si="3"/>
        <v>0.45825756949558399</v>
      </c>
      <c r="Q31" s="8">
        <f t="shared" si="4"/>
        <v>3.2078029864690878</v>
      </c>
      <c r="R31" s="8">
        <f t="shared" si="5"/>
        <v>0.44040470407954702</v>
      </c>
      <c r="S31" s="14">
        <f t="shared" si="6"/>
        <v>160.85781816505454</v>
      </c>
    </row>
    <row r="32" spans="1:19">
      <c r="H32" s="11" t="s">
        <v>74</v>
      </c>
      <c r="I32" s="11">
        <v>0.13</v>
      </c>
      <c r="J32" s="11">
        <v>0.1</v>
      </c>
      <c r="K32" s="11">
        <v>8.0000000000000004E-4</v>
      </c>
      <c r="L32" s="11">
        <f t="shared" si="1"/>
        <v>2761.3568067542569</v>
      </c>
      <c r="M32" s="11">
        <v>2660</v>
      </c>
      <c r="O32" s="8">
        <f t="shared" si="2"/>
        <v>2.8284271247461901E-2</v>
      </c>
      <c r="P32" s="8">
        <f t="shared" si="3"/>
        <v>0.31622776601683794</v>
      </c>
      <c r="Q32" s="8">
        <f t="shared" si="4"/>
        <v>2.2135943621178655</v>
      </c>
      <c r="R32" s="8">
        <f t="shared" si="5"/>
        <v>0.29906975624424409</v>
      </c>
      <c r="S32" s="14">
        <f t="shared" si="6"/>
        <v>109.23522846821015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1"/>
  <sheetViews>
    <sheetView topLeftCell="A34" workbookViewId="0">
      <selection activeCell="H7" sqref="H7"/>
    </sheetView>
  </sheetViews>
  <sheetFormatPr defaultRowHeight="15"/>
  <cols>
    <col min="2" max="2" width="12" bestFit="1" customWidth="1"/>
    <col min="3" max="3" width="12.140625" bestFit="1" customWidth="1"/>
  </cols>
  <sheetData>
    <row r="1" spans="1:9">
      <c r="A1" t="s">
        <v>6</v>
      </c>
      <c r="B1">
        <v>9.8000000000000007</v>
      </c>
      <c r="C1" t="s">
        <v>9</v>
      </c>
    </row>
    <row r="2" spans="1:9">
      <c r="A2" t="s">
        <v>7</v>
      </c>
      <c r="B2">
        <v>149597870700</v>
      </c>
      <c r="C2" t="s">
        <v>10</v>
      </c>
    </row>
    <row r="3" spans="1:9">
      <c r="A3" t="s">
        <v>8</v>
      </c>
      <c r="B3">
        <f>24*3600</f>
        <v>86400</v>
      </c>
      <c r="C3" t="s">
        <v>11</v>
      </c>
    </row>
    <row r="4" spans="1:9">
      <c r="A4" t="s">
        <v>13</v>
      </c>
      <c r="B4" s="2">
        <v>300000000</v>
      </c>
      <c r="C4" t="s">
        <v>14</v>
      </c>
    </row>
    <row r="6" spans="1:9">
      <c r="B6" t="s">
        <v>0</v>
      </c>
    </row>
    <row r="8" spans="1:9">
      <c r="B8" t="s">
        <v>4</v>
      </c>
    </row>
    <row r="9" spans="1:9">
      <c r="C9" t="s">
        <v>2</v>
      </c>
      <c r="D9" t="s">
        <v>3</v>
      </c>
    </row>
    <row r="10" spans="1:9">
      <c r="B10" t="s">
        <v>1</v>
      </c>
      <c r="C10">
        <v>0.01</v>
      </c>
      <c r="D10">
        <v>0.1</v>
      </c>
      <c r="E10">
        <v>0.2</v>
      </c>
      <c r="F10">
        <v>0.5</v>
      </c>
      <c r="G10">
        <v>1</v>
      </c>
      <c r="H10">
        <v>2</v>
      </c>
      <c r="I10">
        <v>5</v>
      </c>
    </row>
    <row r="11" spans="1:9">
      <c r="B11" t="s">
        <v>5</v>
      </c>
    </row>
    <row r="12" spans="1:9">
      <c r="B12">
        <v>1</v>
      </c>
      <c r="C12" s="1">
        <f>2*SQRT($B12*$B$2/C$10/$B$1)/$B$3</f>
        <v>28.599992639680433</v>
      </c>
      <c r="D12" s="1">
        <f t="shared" ref="D12:I25" si="0">2*SQRT($B12*$B$2/D$10/$B$1)/$B$3</f>
        <v>9.0441117805441511</v>
      </c>
      <c r="E12" s="1">
        <f t="shared" si="0"/>
        <v>6.3951527698319097</v>
      </c>
      <c r="F12" s="1">
        <f t="shared" si="0"/>
        <v>4.0446497474806762</v>
      </c>
      <c r="G12" s="1">
        <f t="shared" si="0"/>
        <v>2.8599992639680432</v>
      </c>
      <c r="H12" s="1">
        <f t="shared" si="0"/>
        <v>2.0223248737403381</v>
      </c>
      <c r="I12" s="1">
        <f t="shared" si="0"/>
        <v>1.279030553966382</v>
      </c>
    </row>
    <row r="13" spans="1:9">
      <c r="B13">
        <v>2</v>
      </c>
      <c r="C13" s="1">
        <f t="shared" ref="C13:C25" si="1">2*SQRT($B13*$B$2/C$10/$B$1)/$B$3</f>
        <v>40.446497474806762</v>
      </c>
      <c r="D13" s="1">
        <f t="shared" si="0"/>
        <v>12.790305539663819</v>
      </c>
      <c r="E13" s="1">
        <f t="shared" si="0"/>
        <v>9.0441117805441511</v>
      </c>
      <c r="F13" s="1">
        <f t="shared" si="0"/>
        <v>5.7199985279360863</v>
      </c>
      <c r="G13" s="1">
        <f t="shared" si="0"/>
        <v>4.0446497474806762</v>
      </c>
      <c r="H13" s="1">
        <f t="shared" si="0"/>
        <v>2.8599992639680432</v>
      </c>
      <c r="I13" s="1">
        <f t="shared" si="0"/>
        <v>1.8088223561088301</v>
      </c>
    </row>
    <row r="14" spans="1:9">
      <c r="B14">
        <v>3</v>
      </c>
      <c r="C14" s="1">
        <f t="shared" si="1"/>
        <v>49.536640348022438</v>
      </c>
      <c r="D14" s="1">
        <f t="shared" si="0"/>
        <v>15.664861113234693</v>
      </c>
      <c r="E14" s="1">
        <f t="shared" si="0"/>
        <v>11.0767295195137</v>
      </c>
      <c r="F14" s="1">
        <f t="shared" si="0"/>
        <v>7.0055388614571603</v>
      </c>
      <c r="G14" s="1">
        <f t="shared" si="0"/>
        <v>4.9536640348022436</v>
      </c>
      <c r="H14" s="1">
        <f t="shared" si="0"/>
        <v>3.5027694307285802</v>
      </c>
      <c r="I14" s="1">
        <f t="shared" si="0"/>
        <v>2.2153459039027403</v>
      </c>
    </row>
    <row r="15" spans="1:9">
      <c r="B15">
        <v>4</v>
      </c>
      <c r="C15" s="1">
        <f t="shared" si="1"/>
        <v>57.199985279360867</v>
      </c>
      <c r="D15" s="1">
        <f t="shared" si="0"/>
        <v>18.088223561088302</v>
      </c>
      <c r="E15" s="1">
        <f t="shared" si="0"/>
        <v>12.790305539663819</v>
      </c>
      <c r="F15" s="1">
        <f t="shared" si="0"/>
        <v>8.0892994949613524</v>
      </c>
      <c r="G15" s="1">
        <f t="shared" si="0"/>
        <v>5.7199985279360863</v>
      </c>
      <c r="H15" s="1">
        <f t="shared" si="0"/>
        <v>4.0446497474806762</v>
      </c>
      <c r="I15" s="1">
        <f t="shared" si="0"/>
        <v>2.558061107932764</v>
      </c>
    </row>
    <row r="16" spans="1:9">
      <c r="B16">
        <v>5</v>
      </c>
      <c r="C16" s="1">
        <f t="shared" si="1"/>
        <v>63.95152769831909</v>
      </c>
      <c r="D16" s="1">
        <f t="shared" si="0"/>
        <v>20.223248737403381</v>
      </c>
      <c r="E16" s="1">
        <f t="shared" si="0"/>
        <v>14.299996319840217</v>
      </c>
      <c r="F16" s="1">
        <f t="shared" si="0"/>
        <v>9.0441117805441511</v>
      </c>
      <c r="G16" s="1">
        <f t="shared" si="0"/>
        <v>6.3951527698319097</v>
      </c>
      <c r="H16" s="1">
        <f t="shared" si="0"/>
        <v>4.5220558902720756</v>
      </c>
      <c r="I16" s="1">
        <f t="shared" si="0"/>
        <v>2.8599992639680432</v>
      </c>
    </row>
    <row r="17" spans="2:9">
      <c r="B17">
        <f>B16+1</f>
        <v>6</v>
      </c>
      <c r="C17" s="1">
        <f t="shared" si="1"/>
        <v>70.055388614571598</v>
      </c>
      <c r="D17" s="1">
        <f t="shared" si="0"/>
        <v>22.1534590390274</v>
      </c>
      <c r="E17" s="1">
        <f t="shared" si="0"/>
        <v>15.664861113234693</v>
      </c>
      <c r="F17" s="1">
        <f t="shared" si="0"/>
        <v>9.9073280696044872</v>
      </c>
      <c r="G17" s="1">
        <f t="shared" si="0"/>
        <v>7.0055388614571603</v>
      </c>
      <c r="H17" s="1">
        <f t="shared" si="0"/>
        <v>4.9536640348022436</v>
      </c>
      <c r="I17" s="1">
        <f t="shared" si="0"/>
        <v>3.1329722226469388</v>
      </c>
    </row>
    <row r="18" spans="2:9">
      <c r="B18">
        <f t="shared" ref="B18:B21" si="2">B17+1</f>
        <v>7</v>
      </c>
      <c r="C18" s="1">
        <f t="shared" si="1"/>
        <v>75.668468022872148</v>
      </c>
      <c r="D18" s="1">
        <f t="shared" si="0"/>
        <v>23.928470600789396</v>
      </c>
      <c r="E18" s="1">
        <f t="shared" si="0"/>
        <v>16.919983825241122</v>
      </c>
      <c r="F18" s="1">
        <f t="shared" si="0"/>
        <v>10.701137372194065</v>
      </c>
      <c r="G18" s="1">
        <f t="shared" si="0"/>
        <v>7.5668468022872144</v>
      </c>
      <c r="H18" s="1">
        <f t="shared" si="0"/>
        <v>5.3505686860970325</v>
      </c>
      <c r="I18" s="1">
        <f t="shared" si="0"/>
        <v>3.3839967650482241</v>
      </c>
    </row>
    <row r="19" spans="2:9">
      <c r="B19">
        <f t="shared" si="2"/>
        <v>8</v>
      </c>
      <c r="C19" s="1">
        <f t="shared" si="1"/>
        <v>80.892994949613524</v>
      </c>
      <c r="D19" s="1">
        <f t="shared" si="0"/>
        <v>25.580611079327639</v>
      </c>
      <c r="E19" s="1">
        <f t="shared" si="0"/>
        <v>18.088223561088302</v>
      </c>
      <c r="F19" s="1">
        <f t="shared" si="0"/>
        <v>11.439997055872173</v>
      </c>
      <c r="G19" s="1">
        <f t="shared" si="0"/>
        <v>8.0892994949613524</v>
      </c>
      <c r="H19" s="1">
        <f t="shared" si="0"/>
        <v>5.7199985279360863</v>
      </c>
      <c r="I19" s="1">
        <f t="shared" si="0"/>
        <v>3.6176447122176603</v>
      </c>
    </row>
    <row r="20" spans="2:9">
      <c r="B20">
        <f t="shared" si="2"/>
        <v>9</v>
      </c>
      <c r="C20" s="1">
        <f t="shared" si="1"/>
        <v>85.799977919041297</v>
      </c>
      <c r="D20" s="1">
        <f t="shared" si="0"/>
        <v>27.132335341632452</v>
      </c>
      <c r="E20" s="1">
        <f t="shared" si="0"/>
        <v>19.185458309495729</v>
      </c>
      <c r="F20" s="1">
        <f t="shared" si="0"/>
        <v>12.133949242442029</v>
      </c>
      <c r="G20" s="1">
        <f t="shared" si="0"/>
        <v>8.5799977919041304</v>
      </c>
      <c r="H20" s="1">
        <f t="shared" si="0"/>
        <v>6.0669746212210143</v>
      </c>
      <c r="I20" s="1">
        <f t="shared" si="0"/>
        <v>3.8370916618991457</v>
      </c>
    </row>
    <row r="21" spans="2:9">
      <c r="B21">
        <f t="shared" si="2"/>
        <v>10</v>
      </c>
      <c r="C21" s="1">
        <f t="shared" si="1"/>
        <v>90.441117805441507</v>
      </c>
      <c r="D21" s="1">
        <f t="shared" si="0"/>
        <v>28.599992639680433</v>
      </c>
      <c r="E21" s="1">
        <f t="shared" si="0"/>
        <v>20.223248737403381</v>
      </c>
      <c r="F21" s="1">
        <f t="shared" si="0"/>
        <v>12.790305539663819</v>
      </c>
      <c r="G21" s="1">
        <f t="shared" si="0"/>
        <v>9.0441117805441511</v>
      </c>
      <c r="H21" s="1">
        <f t="shared" si="0"/>
        <v>6.3951527698319097</v>
      </c>
      <c r="I21" s="1">
        <f t="shared" si="0"/>
        <v>4.0446497474806762</v>
      </c>
    </row>
    <row r="22" spans="2:9">
      <c r="B22">
        <f>B21+5</f>
        <v>15</v>
      </c>
      <c r="C22" s="1">
        <f t="shared" si="1"/>
        <v>110.76729519513701</v>
      </c>
      <c r="D22" s="1">
        <f t="shared" si="0"/>
        <v>35.027694307285799</v>
      </c>
      <c r="E22" s="1">
        <f t="shared" si="0"/>
        <v>24.768320174011219</v>
      </c>
      <c r="F22" s="1">
        <f t="shared" si="0"/>
        <v>15.664861113234693</v>
      </c>
      <c r="G22" s="1">
        <f t="shared" si="0"/>
        <v>11.0767295195137</v>
      </c>
      <c r="H22" s="1">
        <f t="shared" si="0"/>
        <v>7.8324305566173464</v>
      </c>
      <c r="I22" s="1">
        <f t="shared" si="0"/>
        <v>4.9536640348022436</v>
      </c>
    </row>
    <row r="23" spans="2:9">
      <c r="B23">
        <f>B22+5</f>
        <v>20</v>
      </c>
      <c r="C23" s="1">
        <f t="shared" si="1"/>
        <v>127.90305539663818</v>
      </c>
      <c r="D23" s="1">
        <f t="shared" si="0"/>
        <v>40.446497474806762</v>
      </c>
      <c r="E23" s="1">
        <f t="shared" si="0"/>
        <v>28.599992639680433</v>
      </c>
      <c r="F23" s="1">
        <f t="shared" si="0"/>
        <v>18.088223561088302</v>
      </c>
      <c r="G23" s="1">
        <f t="shared" si="0"/>
        <v>12.790305539663819</v>
      </c>
      <c r="H23" s="1">
        <f t="shared" si="0"/>
        <v>9.0441117805441511</v>
      </c>
      <c r="I23" s="1">
        <f t="shared" si="0"/>
        <v>5.7199985279360863</v>
      </c>
    </row>
    <row r="24" spans="2:9">
      <c r="B24">
        <f>B23+5</f>
        <v>25</v>
      </c>
      <c r="C24" s="1">
        <f t="shared" si="1"/>
        <v>142.99996319840216</v>
      </c>
      <c r="D24" s="1">
        <f t="shared" si="0"/>
        <v>45.220558902720754</v>
      </c>
      <c r="E24" s="1">
        <f t="shared" si="0"/>
        <v>31.975763849159545</v>
      </c>
      <c r="F24" s="1">
        <f t="shared" si="0"/>
        <v>20.223248737403381</v>
      </c>
      <c r="G24" s="1">
        <f t="shared" si="0"/>
        <v>14.299996319840217</v>
      </c>
      <c r="H24" s="1">
        <f t="shared" si="0"/>
        <v>10.11162436870169</v>
      </c>
      <c r="I24" s="1">
        <f t="shared" si="0"/>
        <v>6.3951527698319097</v>
      </c>
    </row>
    <row r="25" spans="2:9">
      <c r="B25">
        <f>B24+5</f>
        <v>30</v>
      </c>
      <c r="C25" s="1">
        <f t="shared" si="1"/>
        <v>156.64861113234693</v>
      </c>
      <c r="D25" s="1">
        <f t="shared" si="0"/>
        <v>49.536640348022438</v>
      </c>
      <c r="E25" s="1">
        <f t="shared" si="0"/>
        <v>35.027694307285799</v>
      </c>
      <c r="F25" s="1">
        <f t="shared" si="0"/>
        <v>22.1534590390274</v>
      </c>
      <c r="G25" s="1">
        <f t="shared" si="0"/>
        <v>15.664861113234693</v>
      </c>
      <c r="H25" s="1">
        <f t="shared" si="0"/>
        <v>11.0767295195137</v>
      </c>
      <c r="I25" s="1">
        <f t="shared" si="0"/>
        <v>7.0055388614571603</v>
      </c>
    </row>
    <row r="27" spans="2:9">
      <c r="B27" t="s">
        <v>12</v>
      </c>
    </row>
    <row r="28" spans="2:9">
      <c r="C28" t="s">
        <v>2</v>
      </c>
      <c r="D28" t="s">
        <v>3</v>
      </c>
    </row>
    <row r="29" spans="2:9">
      <c r="B29" t="s">
        <v>1</v>
      </c>
      <c r="C29">
        <v>0.01</v>
      </c>
      <c r="D29">
        <v>0.1</v>
      </c>
      <c r="E29">
        <v>0.2</v>
      </c>
      <c r="F29">
        <v>0.5</v>
      </c>
      <c r="G29">
        <v>1</v>
      </c>
      <c r="H29">
        <v>2</v>
      </c>
      <c r="I29">
        <v>5</v>
      </c>
    </row>
    <row r="30" spans="2:9">
      <c r="B30" t="s">
        <v>5</v>
      </c>
    </row>
    <row r="31" spans="2:9">
      <c r="B31">
        <v>1</v>
      </c>
      <c r="C31" s="1">
        <f>SQRT($B31*$B$2*C$29*$B$1)/1000</f>
        <v>121.08092883935107</v>
      </c>
      <c r="D31" s="1">
        <f t="shared" ref="D31:I44" si="3">SQRT($B31*$B$2*D$29*$B$1)/1000</f>
        <v>382.89151634111715</v>
      </c>
      <c r="E31" s="1">
        <f t="shared" si="3"/>
        <v>541.49037532720752</v>
      </c>
      <c r="F31" s="1">
        <f t="shared" si="3"/>
        <v>856.17145854670946</v>
      </c>
      <c r="G31" s="1">
        <f t="shared" si="3"/>
        <v>1210.8092883935108</v>
      </c>
      <c r="H31" s="1">
        <f t="shared" si="3"/>
        <v>1712.3429170934189</v>
      </c>
      <c r="I31" s="1">
        <f t="shared" si="3"/>
        <v>2707.4518766360375</v>
      </c>
    </row>
    <row r="32" spans="2:9">
      <c r="B32">
        <v>2</v>
      </c>
      <c r="C32" s="1">
        <f t="shared" ref="C32:C44" si="4">SQRT($B32*$B$2*C$29*$B$1)/1000</f>
        <v>171.23429170934193</v>
      </c>
      <c r="D32" s="1">
        <f t="shared" si="3"/>
        <v>541.49037532720752</v>
      </c>
      <c r="E32" s="1">
        <f t="shared" si="3"/>
        <v>765.78303268223431</v>
      </c>
      <c r="F32" s="1">
        <f t="shared" si="3"/>
        <v>1210.8092883935108</v>
      </c>
      <c r="G32" s="1">
        <f t="shared" si="3"/>
        <v>1712.3429170934189</v>
      </c>
      <c r="H32" s="1">
        <f t="shared" si="3"/>
        <v>2421.6185767870215</v>
      </c>
      <c r="I32" s="1">
        <f t="shared" si="3"/>
        <v>3828.9151634111722</v>
      </c>
    </row>
    <row r="33" spans="2:9">
      <c r="B33">
        <v>3</v>
      </c>
      <c r="C33" s="1">
        <f t="shared" si="4"/>
        <v>209.71832057738783</v>
      </c>
      <c r="D33" s="1">
        <f t="shared" si="3"/>
        <v>663.18756008990397</v>
      </c>
      <c r="E33" s="1">
        <f t="shared" si="3"/>
        <v>937.88884187626422</v>
      </c>
      <c r="F33" s="1">
        <f t="shared" si="3"/>
        <v>1482.9324661932517</v>
      </c>
      <c r="G33" s="1">
        <f t="shared" si="3"/>
        <v>2097.1832057738779</v>
      </c>
      <c r="H33" s="1">
        <f t="shared" si="3"/>
        <v>2965.8649323865034</v>
      </c>
      <c r="I33" s="1">
        <f t="shared" si="3"/>
        <v>4689.4442093813204</v>
      </c>
    </row>
    <row r="34" spans="2:9">
      <c r="B34">
        <v>4</v>
      </c>
      <c r="C34" s="1">
        <f t="shared" si="4"/>
        <v>242.16185767870215</v>
      </c>
      <c r="D34" s="1">
        <f t="shared" si="3"/>
        <v>765.78303268223431</v>
      </c>
      <c r="E34" s="1">
        <f t="shared" si="3"/>
        <v>1082.980750654415</v>
      </c>
      <c r="F34" s="1">
        <f t="shared" si="3"/>
        <v>1712.3429170934189</v>
      </c>
      <c r="G34" s="1">
        <f t="shared" si="3"/>
        <v>2421.6185767870215</v>
      </c>
      <c r="H34" s="1">
        <f t="shared" si="3"/>
        <v>3424.6858341868378</v>
      </c>
      <c r="I34" s="1">
        <f t="shared" si="3"/>
        <v>5414.9037532720749</v>
      </c>
    </row>
    <row r="35" spans="2:9">
      <c r="B35">
        <v>5</v>
      </c>
      <c r="C35" s="1">
        <f t="shared" si="4"/>
        <v>270.74518766360376</v>
      </c>
      <c r="D35" s="1">
        <f t="shared" si="3"/>
        <v>856.17145854670946</v>
      </c>
      <c r="E35" s="1">
        <f t="shared" si="3"/>
        <v>1210.8092883935108</v>
      </c>
      <c r="F35" s="1">
        <f t="shared" si="3"/>
        <v>1914.4575817055861</v>
      </c>
      <c r="G35" s="1">
        <f t="shared" si="3"/>
        <v>2707.4518766360375</v>
      </c>
      <c r="H35" s="1">
        <f t="shared" si="3"/>
        <v>3828.9151634111722</v>
      </c>
      <c r="I35" s="1">
        <f t="shared" si="3"/>
        <v>6054.0464419675545</v>
      </c>
    </row>
    <row r="36" spans="2:9">
      <c r="B36">
        <f>B35+1</f>
        <v>6</v>
      </c>
      <c r="C36" s="1">
        <f t="shared" si="4"/>
        <v>296.58649323865041</v>
      </c>
      <c r="D36" s="1">
        <f t="shared" si="3"/>
        <v>937.88884187626422</v>
      </c>
      <c r="E36" s="1">
        <f t="shared" si="3"/>
        <v>1326.3751201798079</v>
      </c>
      <c r="F36" s="1">
        <f t="shared" si="3"/>
        <v>2097.1832057738779</v>
      </c>
      <c r="G36" s="1">
        <f t="shared" si="3"/>
        <v>2965.8649323865034</v>
      </c>
      <c r="H36" s="1">
        <f t="shared" si="3"/>
        <v>4194.3664115477559</v>
      </c>
      <c r="I36" s="1">
        <f t="shared" si="3"/>
        <v>6631.8756008990395</v>
      </c>
    </row>
    <row r="37" spans="2:9">
      <c r="B37">
        <f t="shared" ref="B37:B40" si="5">B36+1</f>
        <v>7</v>
      </c>
      <c r="C37" s="1">
        <f t="shared" si="4"/>
        <v>320.35002622163154</v>
      </c>
      <c r="D37" s="1">
        <f t="shared" si="3"/>
        <v>1013.0357313550199</v>
      </c>
      <c r="E37" s="1">
        <f t="shared" si="3"/>
        <v>1432.6488704508163</v>
      </c>
      <c r="F37" s="1">
        <f t="shared" si="3"/>
        <v>2265.2167589460396</v>
      </c>
      <c r="G37" s="1">
        <f t="shared" si="3"/>
        <v>3203.5002622163151</v>
      </c>
      <c r="H37" s="1">
        <f t="shared" si="3"/>
        <v>4530.4335178920792</v>
      </c>
      <c r="I37" s="1">
        <f t="shared" si="3"/>
        <v>7163.2443522540816</v>
      </c>
    </row>
    <row r="38" spans="2:9">
      <c r="B38">
        <f t="shared" si="5"/>
        <v>8</v>
      </c>
      <c r="C38" s="1">
        <f t="shared" si="4"/>
        <v>342.46858341868386</v>
      </c>
      <c r="D38" s="1">
        <f t="shared" si="3"/>
        <v>1082.980750654415</v>
      </c>
      <c r="E38" s="1">
        <f t="shared" si="3"/>
        <v>1531.5660653644686</v>
      </c>
      <c r="F38" s="1">
        <f t="shared" si="3"/>
        <v>2421.6185767870215</v>
      </c>
      <c r="G38" s="1">
        <f t="shared" si="3"/>
        <v>3424.6858341868378</v>
      </c>
      <c r="H38" s="1">
        <f t="shared" si="3"/>
        <v>4843.2371535740431</v>
      </c>
      <c r="I38" s="1">
        <f t="shared" si="3"/>
        <v>7657.8303268223444</v>
      </c>
    </row>
    <row r="39" spans="2:9">
      <c r="B39">
        <f t="shared" si="5"/>
        <v>9</v>
      </c>
      <c r="C39" s="1">
        <f t="shared" si="4"/>
        <v>363.24278651805326</v>
      </c>
      <c r="D39" s="1">
        <f t="shared" si="3"/>
        <v>1148.6745490233516</v>
      </c>
      <c r="E39" s="1">
        <f t="shared" si="3"/>
        <v>1624.4711259816224</v>
      </c>
      <c r="F39" s="1">
        <f t="shared" si="3"/>
        <v>2568.5143756401289</v>
      </c>
      <c r="G39" s="1">
        <f t="shared" si="3"/>
        <v>3632.4278651805325</v>
      </c>
      <c r="H39" s="1">
        <f t="shared" si="3"/>
        <v>5137.0287512802579</v>
      </c>
      <c r="I39" s="1">
        <f t="shared" si="3"/>
        <v>8122.355629908112</v>
      </c>
    </row>
    <row r="40" spans="2:9">
      <c r="B40">
        <f t="shared" si="5"/>
        <v>10</v>
      </c>
      <c r="C40" s="1">
        <f t="shared" si="4"/>
        <v>382.89151634111715</v>
      </c>
      <c r="D40" s="1">
        <f t="shared" si="3"/>
        <v>1210.8092883935108</v>
      </c>
      <c r="E40" s="1">
        <f t="shared" si="3"/>
        <v>1712.3429170934189</v>
      </c>
      <c r="F40" s="1">
        <f t="shared" si="3"/>
        <v>2707.4518766360375</v>
      </c>
      <c r="G40" s="1">
        <f t="shared" si="3"/>
        <v>3828.9151634111722</v>
      </c>
      <c r="H40" s="1">
        <f t="shared" si="3"/>
        <v>5414.9037532720749</v>
      </c>
      <c r="I40" s="1">
        <f t="shared" si="3"/>
        <v>8561.7145854670962</v>
      </c>
    </row>
    <row r="41" spans="2:9">
      <c r="B41">
        <f>B40+5</f>
        <v>15</v>
      </c>
      <c r="C41" s="1">
        <f t="shared" si="4"/>
        <v>468.94442093813211</v>
      </c>
      <c r="D41" s="1">
        <f t="shared" si="3"/>
        <v>1482.9324661932517</v>
      </c>
      <c r="E41" s="1">
        <f t="shared" si="3"/>
        <v>2097.1832057738779</v>
      </c>
      <c r="F41" s="1">
        <f t="shared" si="3"/>
        <v>3315.9378004495197</v>
      </c>
      <c r="G41" s="1">
        <f t="shared" si="3"/>
        <v>4689.4442093813204</v>
      </c>
      <c r="H41" s="1">
        <f t="shared" si="3"/>
        <v>6631.8756008990395</v>
      </c>
      <c r="I41" s="1">
        <f t="shared" si="3"/>
        <v>10485.916028869391</v>
      </c>
    </row>
    <row r="42" spans="2:9">
      <c r="B42">
        <f>B41+5</f>
        <v>20</v>
      </c>
      <c r="C42" s="1">
        <f t="shared" si="4"/>
        <v>541.49037532720752</v>
      </c>
      <c r="D42" s="1">
        <f t="shared" si="3"/>
        <v>1712.3429170934189</v>
      </c>
      <c r="E42" s="1">
        <f t="shared" si="3"/>
        <v>2421.6185767870215</v>
      </c>
      <c r="F42" s="1">
        <f t="shared" si="3"/>
        <v>3828.9151634111722</v>
      </c>
      <c r="G42" s="1">
        <f t="shared" si="3"/>
        <v>5414.9037532720749</v>
      </c>
      <c r="H42" s="1">
        <f t="shared" si="3"/>
        <v>7657.8303268223444</v>
      </c>
      <c r="I42" s="1">
        <f t="shared" si="3"/>
        <v>12108.092883935109</v>
      </c>
    </row>
    <row r="43" spans="2:9">
      <c r="B43">
        <f>B42+5</f>
        <v>25</v>
      </c>
      <c r="C43" s="1">
        <f t="shared" si="4"/>
        <v>605.40464419675538</v>
      </c>
      <c r="D43" s="1">
        <f t="shared" si="3"/>
        <v>1914.4575817055861</v>
      </c>
      <c r="E43" s="1">
        <f t="shared" si="3"/>
        <v>2707.4518766360375</v>
      </c>
      <c r="F43" s="1">
        <f t="shared" si="3"/>
        <v>4280.8572927335481</v>
      </c>
      <c r="G43" s="1">
        <f t="shared" si="3"/>
        <v>6054.0464419675545</v>
      </c>
      <c r="H43" s="1">
        <f t="shared" si="3"/>
        <v>8561.7145854670962</v>
      </c>
      <c r="I43" s="1">
        <f t="shared" si="3"/>
        <v>13537.259383180186</v>
      </c>
    </row>
    <row r="44" spans="2:9">
      <c r="B44">
        <f>B43+5</f>
        <v>30</v>
      </c>
      <c r="C44" s="1">
        <f t="shared" si="4"/>
        <v>663.18756008990397</v>
      </c>
      <c r="D44" s="1">
        <f t="shared" si="3"/>
        <v>2097.1832057738779</v>
      </c>
      <c r="E44" s="1">
        <f t="shared" si="3"/>
        <v>2965.8649323865034</v>
      </c>
      <c r="F44" s="1">
        <f t="shared" si="3"/>
        <v>4689.4442093813204</v>
      </c>
      <c r="G44" s="1">
        <f t="shared" si="3"/>
        <v>6631.8756008990395</v>
      </c>
      <c r="H44" s="1">
        <f t="shared" si="3"/>
        <v>9378.8884187626409</v>
      </c>
      <c r="I44" s="1">
        <f t="shared" si="3"/>
        <v>14829.324661932518</v>
      </c>
    </row>
    <row r="46" spans="2:9">
      <c r="B46" t="s">
        <v>15</v>
      </c>
    </row>
    <row r="47" spans="2:9">
      <c r="C47" t="s">
        <v>2</v>
      </c>
      <c r="D47" t="s">
        <v>3</v>
      </c>
    </row>
    <row r="48" spans="2:9">
      <c r="B48" t="s">
        <v>1</v>
      </c>
      <c r="C48">
        <v>0.01</v>
      </c>
      <c r="D48">
        <v>0.1</v>
      </c>
      <c r="E48">
        <v>0.2</v>
      </c>
      <c r="F48">
        <v>0.5</v>
      </c>
      <c r="G48">
        <v>1</v>
      </c>
      <c r="H48">
        <v>2</v>
      </c>
      <c r="I48">
        <v>5</v>
      </c>
    </row>
    <row r="49" spans="2:9">
      <c r="B49" t="s">
        <v>5</v>
      </c>
    </row>
    <row r="50" spans="2:9">
      <c r="B50">
        <v>1</v>
      </c>
      <c r="C50" s="3">
        <f>SQRT($B50*$B$2*C$29*$B$1)/$B$4</f>
        <v>4.0360309613117029E-4</v>
      </c>
      <c r="D50" s="3">
        <f t="shared" ref="D50:I63" si="6">SQRT($B50*$B$2*D$29*$B$1)/$B$4</f>
        <v>1.2763050544703906E-3</v>
      </c>
      <c r="E50" s="3">
        <f t="shared" si="6"/>
        <v>1.8049679177573584E-3</v>
      </c>
      <c r="F50" s="3">
        <f t="shared" si="6"/>
        <v>2.8539048618223652E-3</v>
      </c>
      <c r="G50" s="3">
        <f t="shared" si="6"/>
        <v>4.0360309613117025E-3</v>
      </c>
      <c r="H50" s="3">
        <f t="shared" si="6"/>
        <v>5.7078097236447304E-3</v>
      </c>
      <c r="I50" s="3">
        <f t="shared" si="6"/>
        <v>9.0248395887867917E-3</v>
      </c>
    </row>
    <row r="51" spans="2:9">
      <c r="B51">
        <v>2</v>
      </c>
      <c r="C51" s="3">
        <f t="shared" ref="C51:C63" si="7">SQRT($B51*$B$2*C$29*$B$1)/$B$4</f>
        <v>5.7078097236447313E-4</v>
      </c>
      <c r="D51" s="3">
        <f t="shared" si="6"/>
        <v>1.8049679177573584E-3</v>
      </c>
      <c r="E51" s="3">
        <f t="shared" si="6"/>
        <v>2.5526101089407812E-3</v>
      </c>
      <c r="F51" s="3">
        <f t="shared" si="6"/>
        <v>4.0360309613117025E-3</v>
      </c>
      <c r="G51" s="3">
        <f t="shared" si="6"/>
        <v>5.7078097236447304E-3</v>
      </c>
      <c r="H51" s="3">
        <f t="shared" si="6"/>
        <v>8.0720619226234049E-3</v>
      </c>
      <c r="I51" s="3">
        <f t="shared" si="6"/>
        <v>1.2763050544703907E-2</v>
      </c>
    </row>
    <row r="52" spans="2:9">
      <c r="B52">
        <v>3</v>
      </c>
      <c r="C52" s="3">
        <f t="shared" si="7"/>
        <v>6.9906106859129276E-4</v>
      </c>
      <c r="D52" s="3">
        <f t="shared" si="6"/>
        <v>2.21062520029968E-3</v>
      </c>
      <c r="E52" s="3">
        <f t="shared" si="6"/>
        <v>3.1262961395875474E-3</v>
      </c>
      <c r="F52" s="3">
        <f t="shared" si="6"/>
        <v>4.9431082206441729E-3</v>
      </c>
      <c r="G52" s="3">
        <f t="shared" si="6"/>
        <v>6.9906106859129267E-3</v>
      </c>
      <c r="H52" s="3">
        <f t="shared" si="6"/>
        <v>9.8862164412883459E-3</v>
      </c>
      <c r="I52" s="3">
        <f t="shared" si="6"/>
        <v>1.5631480697937735E-2</v>
      </c>
    </row>
    <row r="53" spans="2:9">
      <c r="B53">
        <v>4</v>
      </c>
      <c r="C53" s="3">
        <f t="shared" si="7"/>
        <v>8.0720619226234058E-4</v>
      </c>
      <c r="D53" s="3">
        <f t="shared" si="6"/>
        <v>2.5526101089407812E-3</v>
      </c>
      <c r="E53" s="3">
        <f t="shared" si="6"/>
        <v>3.6099358355147168E-3</v>
      </c>
      <c r="F53" s="3">
        <f t="shared" si="6"/>
        <v>5.7078097236447304E-3</v>
      </c>
      <c r="G53" s="3">
        <f t="shared" si="6"/>
        <v>8.0720619226234049E-3</v>
      </c>
      <c r="H53" s="3">
        <f t="shared" si="6"/>
        <v>1.1415619447289461E-2</v>
      </c>
      <c r="I53" s="3">
        <f t="shared" si="6"/>
        <v>1.8049679177573583E-2</v>
      </c>
    </row>
    <row r="54" spans="2:9">
      <c r="B54">
        <v>5</v>
      </c>
      <c r="C54" s="3">
        <f t="shared" si="7"/>
        <v>9.0248395887867919E-4</v>
      </c>
      <c r="D54" s="3">
        <f t="shared" si="6"/>
        <v>2.8539048618223652E-3</v>
      </c>
      <c r="E54" s="3">
        <f t="shared" si="6"/>
        <v>4.0360309613117025E-3</v>
      </c>
      <c r="F54" s="3">
        <f t="shared" si="6"/>
        <v>6.3815252723519534E-3</v>
      </c>
      <c r="G54" s="3">
        <f t="shared" si="6"/>
        <v>9.0248395887867917E-3</v>
      </c>
      <c r="H54" s="3">
        <f t="shared" si="6"/>
        <v>1.2763050544703907E-2</v>
      </c>
      <c r="I54" s="3">
        <f t="shared" si="6"/>
        <v>2.0180154806558513E-2</v>
      </c>
    </row>
    <row r="55" spans="2:9">
      <c r="B55">
        <f>B54+1</f>
        <v>6</v>
      </c>
      <c r="C55" s="3">
        <f t="shared" si="7"/>
        <v>9.8862164412883455E-4</v>
      </c>
      <c r="D55" s="3">
        <f t="shared" si="6"/>
        <v>3.1262961395875474E-3</v>
      </c>
      <c r="E55" s="3">
        <f t="shared" si="6"/>
        <v>4.4212504005993599E-3</v>
      </c>
      <c r="F55" s="3">
        <f t="shared" si="6"/>
        <v>6.9906106859129267E-3</v>
      </c>
      <c r="G55" s="3">
        <f t="shared" si="6"/>
        <v>9.8862164412883459E-3</v>
      </c>
      <c r="H55" s="3">
        <f t="shared" si="6"/>
        <v>1.3981221371825853E-2</v>
      </c>
      <c r="I55" s="3">
        <f t="shared" si="6"/>
        <v>2.2106252002996801E-2</v>
      </c>
    </row>
    <row r="56" spans="2:9">
      <c r="B56">
        <f t="shared" ref="B56:B59" si="8">B55+1</f>
        <v>7</v>
      </c>
      <c r="C56" s="3">
        <f t="shared" si="7"/>
        <v>1.067833420738772E-3</v>
      </c>
      <c r="D56" s="3">
        <f t="shared" si="6"/>
        <v>3.3767857711833999E-3</v>
      </c>
      <c r="E56" s="3">
        <f t="shared" si="6"/>
        <v>4.7754962348360548E-3</v>
      </c>
      <c r="F56" s="3">
        <f t="shared" si="6"/>
        <v>7.5507225298201324E-3</v>
      </c>
      <c r="G56" s="3">
        <f t="shared" si="6"/>
        <v>1.0678334207387718E-2</v>
      </c>
      <c r="H56" s="3">
        <f t="shared" si="6"/>
        <v>1.5101445059640265E-2</v>
      </c>
      <c r="I56" s="3">
        <f t="shared" si="6"/>
        <v>2.3877481174180273E-2</v>
      </c>
    </row>
    <row r="57" spans="2:9">
      <c r="B57">
        <f t="shared" si="8"/>
        <v>8</v>
      </c>
      <c r="C57" s="3">
        <f t="shared" si="7"/>
        <v>1.1415619447289463E-3</v>
      </c>
      <c r="D57" s="3">
        <f t="shared" si="6"/>
        <v>3.6099358355147168E-3</v>
      </c>
      <c r="E57" s="3">
        <f t="shared" si="6"/>
        <v>5.1052202178815623E-3</v>
      </c>
      <c r="F57" s="3">
        <f t="shared" si="6"/>
        <v>8.0720619226234049E-3</v>
      </c>
      <c r="G57" s="3">
        <f t="shared" si="6"/>
        <v>1.1415619447289461E-2</v>
      </c>
      <c r="H57" s="3">
        <f t="shared" si="6"/>
        <v>1.614412384524681E-2</v>
      </c>
      <c r="I57" s="3">
        <f t="shared" si="6"/>
        <v>2.5526101089407813E-2</v>
      </c>
    </row>
    <row r="58" spans="2:9">
      <c r="B58">
        <f t="shared" si="8"/>
        <v>9</v>
      </c>
      <c r="C58" s="3">
        <f t="shared" si="7"/>
        <v>1.2108092883935109E-3</v>
      </c>
      <c r="D58" s="3">
        <f t="shared" si="6"/>
        <v>3.8289151634111722E-3</v>
      </c>
      <c r="E58" s="3">
        <f t="shared" si="6"/>
        <v>5.4149037532720745E-3</v>
      </c>
      <c r="F58" s="3">
        <f t="shared" si="6"/>
        <v>8.5617145854670965E-3</v>
      </c>
      <c r="G58" s="3">
        <f t="shared" si="6"/>
        <v>1.2108092883935108E-2</v>
      </c>
      <c r="H58" s="3">
        <f t="shared" si="6"/>
        <v>1.7123429170934193E-2</v>
      </c>
      <c r="I58" s="3">
        <f t="shared" si="6"/>
        <v>2.7074518766360373E-2</v>
      </c>
    </row>
    <row r="59" spans="2:9">
      <c r="B59">
        <f t="shared" si="8"/>
        <v>10</v>
      </c>
      <c r="C59" s="3">
        <f t="shared" si="7"/>
        <v>1.2763050544703906E-3</v>
      </c>
      <c r="D59" s="3">
        <f t="shared" si="6"/>
        <v>4.0360309613117025E-3</v>
      </c>
      <c r="E59" s="3">
        <f t="shared" si="6"/>
        <v>5.7078097236447304E-3</v>
      </c>
      <c r="F59" s="3">
        <f t="shared" si="6"/>
        <v>9.0248395887867917E-3</v>
      </c>
      <c r="G59" s="3">
        <f t="shared" si="6"/>
        <v>1.2763050544703907E-2</v>
      </c>
      <c r="H59" s="3">
        <f t="shared" si="6"/>
        <v>1.8049679177573583E-2</v>
      </c>
      <c r="I59" s="3">
        <f t="shared" si="6"/>
        <v>2.8539048618223654E-2</v>
      </c>
    </row>
    <row r="60" spans="2:9">
      <c r="B60">
        <f>B59+5</f>
        <v>15</v>
      </c>
      <c r="C60" s="3">
        <f t="shared" si="7"/>
        <v>1.5631480697937737E-3</v>
      </c>
      <c r="D60" s="3">
        <f t="shared" si="6"/>
        <v>4.9431082206441729E-3</v>
      </c>
      <c r="E60" s="3">
        <f t="shared" si="6"/>
        <v>6.9906106859129267E-3</v>
      </c>
      <c r="F60" s="3">
        <f t="shared" si="6"/>
        <v>1.10531260014984E-2</v>
      </c>
      <c r="G60" s="3">
        <f t="shared" si="6"/>
        <v>1.5631480697937735E-2</v>
      </c>
      <c r="H60" s="3">
        <f t="shared" si="6"/>
        <v>2.2106252002996801E-2</v>
      </c>
      <c r="I60" s="3">
        <f t="shared" si="6"/>
        <v>3.4953053429564632E-2</v>
      </c>
    </row>
    <row r="61" spans="2:9">
      <c r="B61">
        <f>B60+5</f>
        <v>20</v>
      </c>
      <c r="C61" s="3">
        <f t="shared" si="7"/>
        <v>1.8049679177573584E-3</v>
      </c>
      <c r="D61" s="3">
        <f t="shared" si="6"/>
        <v>5.7078097236447304E-3</v>
      </c>
      <c r="E61" s="3">
        <f t="shared" si="6"/>
        <v>8.0720619226234049E-3</v>
      </c>
      <c r="F61" s="3">
        <f t="shared" si="6"/>
        <v>1.2763050544703907E-2</v>
      </c>
      <c r="G61" s="3">
        <f t="shared" si="6"/>
        <v>1.8049679177573583E-2</v>
      </c>
      <c r="H61" s="3">
        <f t="shared" si="6"/>
        <v>2.5526101089407813E-2</v>
      </c>
      <c r="I61" s="3">
        <f t="shared" si="6"/>
        <v>4.0360309613117026E-2</v>
      </c>
    </row>
    <row r="62" spans="2:9">
      <c r="B62">
        <f>B61+5</f>
        <v>25</v>
      </c>
      <c r="C62" s="3">
        <f t="shared" si="7"/>
        <v>2.0180154806558512E-3</v>
      </c>
      <c r="D62" s="3">
        <f t="shared" si="6"/>
        <v>6.3815252723519534E-3</v>
      </c>
      <c r="E62" s="3">
        <f t="shared" si="6"/>
        <v>9.0248395887867917E-3</v>
      </c>
      <c r="F62" s="3">
        <f t="shared" si="6"/>
        <v>1.4269524309111827E-2</v>
      </c>
      <c r="G62" s="3">
        <f t="shared" si="6"/>
        <v>2.0180154806558513E-2</v>
      </c>
      <c r="H62" s="3">
        <f t="shared" si="6"/>
        <v>2.8539048618223654E-2</v>
      </c>
      <c r="I62" s="3">
        <f t="shared" si="6"/>
        <v>4.5124197943933957E-2</v>
      </c>
    </row>
    <row r="63" spans="2:9">
      <c r="B63">
        <f>B62+5</f>
        <v>30</v>
      </c>
      <c r="C63" s="3">
        <f t="shared" si="7"/>
        <v>2.21062520029968E-3</v>
      </c>
      <c r="D63" s="3">
        <f t="shared" si="6"/>
        <v>6.9906106859129267E-3</v>
      </c>
      <c r="E63" s="3">
        <f t="shared" si="6"/>
        <v>9.8862164412883459E-3</v>
      </c>
      <c r="F63" s="3">
        <f t="shared" si="6"/>
        <v>1.5631480697937735E-2</v>
      </c>
      <c r="G63" s="3">
        <f t="shared" si="6"/>
        <v>2.2106252002996801E-2</v>
      </c>
      <c r="H63" s="3">
        <f t="shared" si="6"/>
        <v>3.126296139587547E-2</v>
      </c>
      <c r="I63" s="3">
        <f t="shared" si="6"/>
        <v>4.9431082206441726E-2</v>
      </c>
    </row>
    <row r="65" spans="2:9">
      <c r="B65" t="s">
        <v>16</v>
      </c>
    </row>
    <row r="66" spans="2:9">
      <c r="C66" t="s">
        <v>2</v>
      </c>
      <c r="D66" t="s">
        <v>3</v>
      </c>
    </row>
    <row r="67" spans="2:9">
      <c r="B67" t="s">
        <v>1</v>
      </c>
      <c r="C67">
        <v>0.01</v>
      </c>
      <c r="D67">
        <v>0.1</v>
      </c>
      <c r="E67">
        <v>0.2</v>
      </c>
      <c r="F67">
        <v>0.5</v>
      </c>
      <c r="G67">
        <v>1</v>
      </c>
      <c r="H67">
        <v>2</v>
      </c>
      <c r="I67">
        <v>5</v>
      </c>
    </row>
    <row r="68" spans="2:9">
      <c r="B68" t="s">
        <v>5</v>
      </c>
    </row>
    <row r="69" spans="2:9">
      <c r="B69">
        <v>1</v>
      </c>
      <c r="C69" s="1">
        <f>2*SQRT($B69*$B$2*C$29*$B$1)/1000</f>
        <v>242.16185767870215</v>
      </c>
      <c r="D69" s="1">
        <f t="shared" ref="D69:I82" si="9">2*SQRT($B69*$B$2*D$29*$B$1)/1000</f>
        <v>765.78303268223431</v>
      </c>
      <c r="E69" s="1">
        <f t="shared" si="9"/>
        <v>1082.980750654415</v>
      </c>
      <c r="F69" s="1">
        <f t="shared" si="9"/>
        <v>1712.3429170934189</v>
      </c>
      <c r="G69" s="1">
        <f t="shared" si="9"/>
        <v>2421.6185767870215</v>
      </c>
      <c r="H69" s="1">
        <f t="shared" si="9"/>
        <v>3424.6858341868378</v>
      </c>
      <c r="I69" s="1">
        <f t="shared" si="9"/>
        <v>5414.9037532720749</v>
      </c>
    </row>
    <row r="70" spans="2:9">
      <c r="B70">
        <v>2</v>
      </c>
      <c r="C70" s="1">
        <f t="shared" ref="C70:C82" si="10">2*SQRT($B70*$B$2*C$29*$B$1)/1000</f>
        <v>342.46858341868386</v>
      </c>
      <c r="D70" s="1">
        <f t="shared" si="9"/>
        <v>1082.980750654415</v>
      </c>
      <c r="E70" s="1">
        <f t="shared" si="9"/>
        <v>1531.5660653644686</v>
      </c>
      <c r="F70" s="1">
        <f t="shared" si="9"/>
        <v>2421.6185767870215</v>
      </c>
      <c r="G70" s="1">
        <f t="shared" si="9"/>
        <v>3424.6858341868378</v>
      </c>
      <c r="H70" s="1">
        <f t="shared" si="9"/>
        <v>4843.2371535740431</v>
      </c>
      <c r="I70" s="1">
        <f t="shared" si="9"/>
        <v>7657.8303268223444</v>
      </c>
    </row>
    <row r="71" spans="2:9">
      <c r="B71">
        <v>3</v>
      </c>
      <c r="C71" s="1">
        <f t="shared" si="10"/>
        <v>419.43664115477566</v>
      </c>
      <c r="D71" s="1">
        <f t="shared" si="9"/>
        <v>1326.3751201798079</v>
      </c>
      <c r="E71" s="1">
        <f t="shared" si="9"/>
        <v>1875.7776837525284</v>
      </c>
      <c r="F71" s="1">
        <f t="shared" si="9"/>
        <v>2965.8649323865034</v>
      </c>
      <c r="G71" s="1">
        <f t="shared" si="9"/>
        <v>4194.3664115477559</v>
      </c>
      <c r="H71" s="1">
        <f t="shared" si="9"/>
        <v>5931.7298647730067</v>
      </c>
      <c r="I71" s="1">
        <f t="shared" si="9"/>
        <v>9378.8884187626409</v>
      </c>
    </row>
    <row r="72" spans="2:9">
      <c r="B72">
        <v>4</v>
      </c>
      <c r="C72" s="1">
        <f t="shared" si="10"/>
        <v>484.3237153574043</v>
      </c>
      <c r="D72" s="1">
        <f t="shared" si="9"/>
        <v>1531.5660653644686</v>
      </c>
      <c r="E72" s="1">
        <f t="shared" si="9"/>
        <v>2165.9615013088301</v>
      </c>
      <c r="F72" s="1">
        <f t="shared" si="9"/>
        <v>3424.6858341868378</v>
      </c>
      <c r="G72" s="1">
        <f t="shared" si="9"/>
        <v>4843.2371535740431</v>
      </c>
      <c r="H72" s="1">
        <f t="shared" si="9"/>
        <v>6849.3716683736757</v>
      </c>
      <c r="I72" s="1">
        <f t="shared" si="9"/>
        <v>10829.80750654415</v>
      </c>
    </row>
    <row r="73" spans="2:9">
      <c r="B73">
        <v>5</v>
      </c>
      <c r="C73" s="1">
        <f t="shared" si="10"/>
        <v>541.49037532720752</v>
      </c>
      <c r="D73" s="1">
        <f t="shared" si="9"/>
        <v>1712.3429170934189</v>
      </c>
      <c r="E73" s="1">
        <f t="shared" si="9"/>
        <v>2421.6185767870215</v>
      </c>
      <c r="F73" s="1">
        <f t="shared" si="9"/>
        <v>3828.9151634111722</v>
      </c>
      <c r="G73" s="1">
        <f t="shared" si="9"/>
        <v>5414.9037532720749</v>
      </c>
      <c r="H73" s="1">
        <f t="shared" si="9"/>
        <v>7657.8303268223444</v>
      </c>
      <c r="I73" s="1">
        <f t="shared" si="9"/>
        <v>12108.092883935109</v>
      </c>
    </row>
    <row r="74" spans="2:9">
      <c r="B74">
        <f>B73+1</f>
        <v>6</v>
      </c>
      <c r="C74" s="1">
        <f t="shared" si="10"/>
        <v>593.17298647730081</v>
      </c>
      <c r="D74" s="1">
        <f t="shared" si="9"/>
        <v>1875.7776837525284</v>
      </c>
      <c r="E74" s="1">
        <f t="shared" si="9"/>
        <v>2652.7502403596159</v>
      </c>
      <c r="F74" s="1">
        <f t="shared" si="9"/>
        <v>4194.3664115477559</v>
      </c>
      <c r="G74" s="1">
        <f t="shared" si="9"/>
        <v>5931.7298647730067</v>
      </c>
      <c r="H74" s="1">
        <f t="shared" si="9"/>
        <v>8388.7328230955118</v>
      </c>
      <c r="I74" s="1">
        <f t="shared" si="9"/>
        <v>13263.751201798079</v>
      </c>
    </row>
    <row r="75" spans="2:9">
      <c r="B75">
        <f t="shared" ref="B75:B78" si="11">B74+1</f>
        <v>7</v>
      </c>
      <c r="C75" s="1">
        <f t="shared" si="10"/>
        <v>640.70005244326308</v>
      </c>
      <c r="D75" s="1">
        <f t="shared" si="9"/>
        <v>2026.0714627100399</v>
      </c>
      <c r="E75" s="1">
        <f t="shared" si="9"/>
        <v>2865.2977409016326</v>
      </c>
      <c r="F75" s="1">
        <f t="shared" si="9"/>
        <v>4530.4335178920792</v>
      </c>
      <c r="G75" s="1">
        <f t="shared" si="9"/>
        <v>6407.0005244326303</v>
      </c>
      <c r="H75" s="1">
        <f t="shared" si="9"/>
        <v>9060.8670357841584</v>
      </c>
      <c r="I75" s="1">
        <f t="shared" si="9"/>
        <v>14326.488704508163</v>
      </c>
    </row>
    <row r="76" spans="2:9">
      <c r="B76">
        <f t="shared" si="11"/>
        <v>8</v>
      </c>
      <c r="C76" s="1">
        <f t="shared" si="10"/>
        <v>684.93716683736773</v>
      </c>
      <c r="D76" s="1">
        <f t="shared" si="9"/>
        <v>2165.9615013088301</v>
      </c>
      <c r="E76" s="1">
        <f t="shared" si="9"/>
        <v>3063.1321307289372</v>
      </c>
      <c r="F76" s="1">
        <f t="shared" si="9"/>
        <v>4843.2371535740431</v>
      </c>
      <c r="G76" s="1">
        <f t="shared" si="9"/>
        <v>6849.3716683736757</v>
      </c>
      <c r="H76" s="1">
        <f t="shared" si="9"/>
        <v>9686.4743071480862</v>
      </c>
      <c r="I76" s="1">
        <f t="shared" si="9"/>
        <v>15315.660653644689</v>
      </c>
    </row>
    <row r="77" spans="2:9">
      <c r="B77">
        <f t="shared" si="11"/>
        <v>9</v>
      </c>
      <c r="C77" s="1">
        <f t="shared" si="10"/>
        <v>726.48557303610653</v>
      </c>
      <c r="D77" s="1">
        <f t="shared" si="9"/>
        <v>2297.3490980467031</v>
      </c>
      <c r="E77" s="1">
        <f t="shared" si="9"/>
        <v>3248.9422519632449</v>
      </c>
      <c r="F77" s="1">
        <f t="shared" si="9"/>
        <v>5137.0287512802579</v>
      </c>
      <c r="G77" s="1">
        <f t="shared" si="9"/>
        <v>7264.8557303610651</v>
      </c>
      <c r="H77" s="1">
        <f t="shared" si="9"/>
        <v>10274.057502560516</v>
      </c>
      <c r="I77" s="1">
        <f t="shared" si="9"/>
        <v>16244.711259816224</v>
      </c>
    </row>
    <row r="78" spans="2:9">
      <c r="B78">
        <f t="shared" si="11"/>
        <v>10</v>
      </c>
      <c r="C78" s="1">
        <f t="shared" si="10"/>
        <v>765.78303268223431</v>
      </c>
      <c r="D78" s="1">
        <f t="shared" si="9"/>
        <v>2421.6185767870215</v>
      </c>
      <c r="E78" s="1">
        <f t="shared" si="9"/>
        <v>3424.6858341868378</v>
      </c>
      <c r="F78" s="1">
        <f t="shared" si="9"/>
        <v>5414.9037532720749</v>
      </c>
      <c r="G78" s="1">
        <f t="shared" si="9"/>
        <v>7657.8303268223444</v>
      </c>
      <c r="H78" s="1">
        <f t="shared" si="9"/>
        <v>10829.80750654415</v>
      </c>
      <c r="I78" s="1">
        <f t="shared" si="9"/>
        <v>17123.429170934192</v>
      </c>
    </row>
    <row r="79" spans="2:9">
      <c r="B79">
        <f>B78+5</f>
        <v>15</v>
      </c>
      <c r="C79" s="1">
        <f t="shared" si="10"/>
        <v>937.88884187626422</v>
      </c>
      <c r="D79" s="1">
        <f t="shared" si="9"/>
        <v>2965.8649323865034</v>
      </c>
      <c r="E79" s="1">
        <f t="shared" si="9"/>
        <v>4194.3664115477559</v>
      </c>
      <c r="F79" s="1">
        <f t="shared" si="9"/>
        <v>6631.8756008990395</v>
      </c>
      <c r="G79" s="1">
        <f t="shared" si="9"/>
        <v>9378.8884187626409</v>
      </c>
      <c r="H79" s="1">
        <f t="shared" si="9"/>
        <v>13263.751201798079</v>
      </c>
      <c r="I79" s="1">
        <f t="shared" si="9"/>
        <v>20971.832057738782</v>
      </c>
    </row>
    <row r="80" spans="2:9">
      <c r="B80">
        <f>B79+5</f>
        <v>20</v>
      </c>
      <c r="C80" s="1">
        <f t="shared" si="10"/>
        <v>1082.980750654415</v>
      </c>
      <c r="D80" s="1">
        <f t="shared" si="9"/>
        <v>3424.6858341868378</v>
      </c>
      <c r="E80" s="1">
        <f t="shared" si="9"/>
        <v>4843.2371535740431</v>
      </c>
      <c r="F80" s="1">
        <f t="shared" si="9"/>
        <v>7657.8303268223444</v>
      </c>
      <c r="G80" s="1">
        <f t="shared" si="9"/>
        <v>10829.80750654415</v>
      </c>
      <c r="H80" s="1">
        <f t="shared" si="9"/>
        <v>15315.660653644689</v>
      </c>
      <c r="I80" s="1">
        <f t="shared" si="9"/>
        <v>24216.185767870218</v>
      </c>
    </row>
    <row r="81" spans="2:9">
      <c r="B81">
        <f>B80+5</f>
        <v>25</v>
      </c>
      <c r="C81" s="1">
        <f t="shared" si="10"/>
        <v>1210.8092883935108</v>
      </c>
      <c r="D81" s="1">
        <f t="shared" si="9"/>
        <v>3828.9151634111722</v>
      </c>
      <c r="E81" s="1">
        <f t="shared" si="9"/>
        <v>5414.9037532720749</v>
      </c>
      <c r="F81" s="1">
        <f t="shared" si="9"/>
        <v>8561.7145854670962</v>
      </c>
      <c r="G81" s="1">
        <f t="shared" si="9"/>
        <v>12108.092883935109</v>
      </c>
      <c r="H81" s="1">
        <f t="shared" si="9"/>
        <v>17123.429170934192</v>
      </c>
      <c r="I81" s="1">
        <f t="shared" si="9"/>
        <v>27074.518766360372</v>
      </c>
    </row>
    <row r="82" spans="2:9">
      <c r="B82">
        <f>B81+5</f>
        <v>30</v>
      </c>
      <c r="C82" s="1">
        <f t="shared" si="10"/>
        <v>1326.3751201798079</v>
      </c>
      <c r="D82" s="1">
        <f t="shared" si="9"/>
        <v>4194.3664115477559</v>
      </c>
      <c r="E82" s="1">
        <f t="shared" si="9"/>
        <v>5931.7298647730067</v>
      </c>
      <c r="F82" s="1">
        <f t="shared" si="9"/>
        <v>9378.8884187626409</v>
      </c>
      <c r="G82" s="1">
        <f t="shared" si="9"/>
        <v>13263.751201798079</v>
      </c>
      <c r="H82" s="1">
        <f t="shared" si="9"/>
        <v>18757.776837525282</v>
      </c>
      <c r="I82" s="1">
        <f t="shared" si="9"/>
        <v>29658.649323865036</v>
      </c>
    </row>
    <row r="84" spans="2:9">
      <c r="B84" t="s">
        <v>17</v>
      </c>
      <c r="D84">
        <v>75000</v>
      </c>
      <c r="E84" t="s">
        <v>11</v>
      </c>
    </row>
    <row r="85" spans="2:9">
      <c r="C85" t="s">
        <v>2</v>
      </c>
      <c r="D85" t="s">
        <v>3</v>
      </c>
    </row>
    <row r="86" spans="2:9">
      <c r="B86" t="s">
        <v>1</v>
      </c>
      <c r="C86">
        <v>0.01</v>
      </c>
      <c r="D86">
        <v>0.1</v>
      </c>
      <c r="E86">
        <v>0.2</v>
      </c>
      <c r="F86">
        <v>0.5</v>
      </c>
      <c r="G86">
        <v>1</v>
      </c>
      <c r="H86">
        <v>2</v>
      </c>
      <c r="I86">
        <v>5</v>
      </c>
    </row>
    <row r="87" spans="2:9">
      <c r="B87" t="s">
        <v>5</v>
      </c>
    </row>
    <row r="88" spans="2:9">
      <c r="B88">
        <v>1</v>
      </c>
      <c r="C88" s="1">
        <f>EXP(-2*SQRT($B88*$B$2*C$29*$B$1)/$D$84/9.8)</f>
        <v>0.71930348638340902</v>
      </c>
      <c r="D88" s="1">
        <f t="shared" ref="D88:I101" si="12">EXP(-2*SQRT($B88*$B$2*D$29*$B$1)/$D$84/9.8)</f>
        <v>0.35279021971899788</v>
      </c>
      <c r="E88" s="1">
        <f t="shared" si="12"/>
        <v>0.22913516756795721</v>
      </c>
      <c r="F88" s="1">
        <f t="shared" si="12"/>
        <v>9.732316358574479E-2</v>
      </c>
      <c r="G88" s="1">
        <f t="shared" si="12"/>
        <v>3.707845699215289E-2</v>
      </c>
      <c r="H88" s="1">
        <f t="shared" si="12"/>
        <v>9.4717981703376416E-3</v>
      </c>
      <c r="I88" s="1">
        <f t="shared" si="12"/>
        <v>6.3162418110240771E-4</v>
      </c>
    </row>
    <row r="89" spans="2:9">
      <c r="B89">
        <v>2</v>
      </c>
      <c r="C89" s="1">
        <f t="shared" ref="C89:C101" si="13">EXP(-2*SQRT($B89*$B$2*C$29*$B$1)/$D$84/9.8)</f>
        <v>0.62754264450816255</v>
      </c>
      <c r="D89" s="1">
        <f t="shared" si="12"/>
        <v>0.22913516756795721</v>
      </c>
      <c r="E89" s="1">
        <f t="shared" si="12"/>
        <v>0.12446093912937879</v>
      </c>
      <c r="F89" s="1">
        <f t="shared" si="12"/>
        <v>3.707845699215289E-2</v>
      </c>
      <c r="G89" s="1">
        <f t="shared" si="12"/>
        <v>9.4717981703376416E-3</v>
      </c>
      <c r="H89" s="1">
        <f t="shared" si="12"/>
        <v>1.3748119729189317E-3</v>
      </c>
      <c r="I89" s="1">
        <f t="shared" si="12"/>
        <v>2.986519593275694E-5</v>
      </c>
    </row>
    <row r="90" spans="2:9">
      <c r="B90">
        <v>3</v>
      </c>
      <c r="C90" s="1">
        <f t="shared" si="13"/>
        <v>0.56515113003900097</v>
      </c>
      <c r="D90" s="1">
        <f t="shared" si="12"/>
        <v>0.16454157580658543</v>
      </c>
      <c r="E90" s="1">
        <f t="shared" si="12"/>
        <v>7.7919543261718724E-2</v>
      </c>
      <c r="F90" s="1">
        <f t="shared" si="12"/>
        <v>1.7682313359630088E-2</v>
      </c>
      <c r="G90" s="1">
        <f t="shared" si="12"/>
        <v>3.3238851042585609E-3</v>
      </c>
      <c r="H90" s="1">
        <f t="shared" si="12"/>
        <v>3.1266420574815261E-4</v>
      </c>
      <c r="I90" s="1">
        <f t="shared" si="12"/>
        <v>2.8723145020760524E-6</v>
      </c>
    </row>
    <row r="91" spans="2:9">
      <c r="B91">
        <v>4</v>
      </c>
      <c r="C91" s="1">
        <f t="shared" si="13"/>
        <v>0.51739750552332708</v>
      </c>
      <c r="D91" s="1">
        <f t="shared" si="12"/>
        <v>0.12446093912937879</v>
      </c>
      <c r="E91" s="1">
        <f t="shared" si="12"/>
        <v>5.2502925016395821E-2</v>
      </c>
      <c r="F91" s="1">
        <f t="shared" si="12"/>
        <v>9.4717981703376416E-3</v>
      </c>
      <c r="G91" s="1">
        <f t="shared" si="12"/>
        <v>1.3748119729189317E-3</v>
      </c>
      <c r="H91" s="1">
        <f t="shared" si="12"/>
        <v>8.9714960579611501E-5</v>
      </c>
      <c r="I91" s="1">
        <f t="shared" si="12"/>
        <v>3.9894910615328718E-7</v>
      </c>
    </row>
    <row r="92" spans="2:9">
      <c r="B92">
        <v>5</v>
      </c>
      <c r="C92" s="1">
        <f t="shared" si="13"/>
        <v>0.47868065301196078</v>
      </c>
      <c r="D92" s="1">
        <f t="shared" si="12"/>
        <v>9.732316358574479E-2</v>
      </c>
      <c r="E92" s="1">
        <f t="shared" si="12"/>
        <v>3.707845699215289E-2</v>
      </c>
      <c r="F92" s="1">
        <f t="shared" si="12"/>
        <v>5.4649058484805514E-3</v>
      </c>
      <c r="G92" s="1">
        <f t="shared" si="12"/>
        <v>6.3162418110240771E-4</v>
      </c>
      <c r="H92" s="1">
        <f t="shared" si="12"/>
        <v>2.986519593275694E-5</v>
      </c>
      <c r="I92" s="1">
        <f t="shared" si="12"/>
        <v>7.0082286738061004E-8</v>
      </c>
    </row>
    <row r="93" spans="2:9">
      <c r="B93">
        <f>B92+1</f>
        <v>6</v>
      </c>
      <c r="C93" s="1">
        <f t="shared" si="13"/>
        <v>0.44617765492770506</v>
      </c>
      <c r="D93" s="1">
        <f t="shared" si="12"/>
        <v>7.7919543261718724E-2</v>
      </c>
      <c r="E93" s="1">
        <f t="shared" si="12"/>
        <v>2.7073930168914302E-2</v>
      </c>
      <c r="F93" s="1">
        <f t="shared" si="12"/>
        <v>3.3238851042585609E-3</v>
      </c>
      <c r="G93" s="1">
        <f t="shared" si="12"/>
        <v>3.1266420574815261E-4</v>
      </c>
      <c r="H93" s="1">
        <f t="shared" si="12"/>
        <v>1.1048212186311946E-5</v>
      </c>
      <c r="I93" s="1">
        <f t="shared" si="12"/>
        <v>1.4546433372054561E-8</v>
      </c>
    </row>
    <row r="94" spans="2:9">
      <c r="B94">
        <f t="shared" ref="B94:B97" si="14">B93+1</f>
        <v>7</v>
      </c>
      <c r="C94" s="1">
        <f t="shared" si="13"/>
        <v>0.41823962229715939</v>
      </c>
      <c r="D94" s="1">
        <f t="shared" si="12"/>
        <v>6.3509878820261184E-2</v>
      </c>
      <c r="E94" s="1">
        <f t="shared" si="12"/>
        <v>2.0275048774513197E-2</v>
      </c>
      <c r="F94" s="1">
        <f t="shared" si="12"/>
        <v>2.1041259444183023E-3</v>
      </c>
      <c r="G94" s="1">
        <f t="shared" si="12"/>
        <v>1.6377655703458138E-4</v>
      </c>
      <c r="H94" s="1">
        <f t="shared" si="12"/>
        <v>4.4273459899742122E-6</v>
      </c>
      <c r="I94" s="1">
        <f t="shared" si="12"/>
        <v>3.4261749715442428E-9</v>
      </c>
    </row>
    <row r="95" spans="2:9">
      <c r="B95">
        <f t="shared" si="14"/>
        <v>8</v>
      </c>
      <c r="C95" s="1">
        <f t="shared" si="13"/>
        <v>0.39380977067629808</v>
      </c>
      <c r="D95" s="1">
        <f t="shared" si="12"/>
        <v>5.2502925016395821E-2</v>
      </c>
      <c r="E95" s="1">
        <f t="shared" si="12"/>
        <v>1.5490525368966931E-2</v>
      </c>
      <c r="F95" s="1">
        <f t="shared" si="12"/>
        <v>1.3748119729189317E-3</v>
      </c>
      <c r="G95" s="1">
        <f t="shared" si="12"/>
        <v>8.9714960579611501E-5</v>
      </c>
      <c r="H95" s="1">
        <f t="shared" si="12"/>
        <v>1.8901079608812454E-6</v>
      </c>
      <c r="I95" s="1">
        <f t="shared" si="12"/>
        <v>8.9192992810196164E-10</v>
      </c>
    </row>
    <row r="96" spans="2:9">
      <c r="B96">
        <f t="shared" si="14"/>
        <v>9</v>
      </c>
      <c r="C96" s="1">
        <f t="shared" si="13"/>
        <v>0.37216582956900823</v>
      </c>
      <c r="D96" s="1">
        <f t="shared" si="12"/>
        <v>4.3908602061886341E-2</v>
      </c>
      <c r="E96" s="1">
        <f t="shared" si="12"/>
        <v>1.2030266521439747E-2</v>
      </c>
      <c r="F96" s="1">
        <f t="shared" si="12"/>
        <v>9.2182536278292819E-4</v>
      </c>
      <c r="G96" s="1">
        <f t="shared" si="12"/>
        <v>5.0975906610171524E-5</v>
      </c>
      <c r="H96" s="1">
        <f t="shared" si="12"/>
        <v>8.4976199946987713E-7</v>
      </c>
      <c r="I96" s="1">
        <f t="shared" si="12"/>
        <v>2.5198590247560776E-10</v>
      </c>
    </row>
    <row r="97" spans="2:9">
      <c r="B97">
        <f t="shared" si="14"/>
        <v>10</v>
      </c>
      <c r="C97" s="1">
        <f t="shared" si="13"/>
        <v>0.35279021971899788</v>
      </c>
      <c r="D97" s="1">
        <f t="shared" si="12"/>
        <v>3.707845699215289E-2</v>
      </c>
      <c r="E97" s="1">
        <f t="shared" si="12"/>
        <v>9.4717981703376416E-3</v>
      </c>
      <c r="F97" s="1">
        <f t="shared" si="12"/>
        <v>6.3162418110240771E-4</v>
      </c>
      <c r="G97" s="1">
        <f t="shared" si="12"/>
        <v>2.986519593275694E-5</v>
      </c>
      <c r="H97" s="1">
        <f t="shared" si="12"/>
        <v>3.9894910615328718E-7</v>
      </c>
      <c r="I97" s="1">
        <f t="shared" si="12"/>
        <v>7.6236364284491473E-11</v>
      </c>
    </row>
    <row r="98" spans="2:9">
      <c r="B98">
        <f>B97+5</f>
        <v>15</v>
      </c>
      <c r="C98" s="1">
        <f t="shared" si="13"/>
        <v>0.27914072304434323</v>
      </c>
      <c r="D98" s="1">
        <f t="shared" si="12"/>
        <v>1.7682313359630088E-2</v>
      </c>
      <c r="E98" s="1">
        <f t="shared" si="12"/>
        <v>3.3238851042585609E-3</v>
      </c>
      <c r="F98" s="1">
        <f t="shared" si="12"/>
        <v>1.2060859576354647E-4</v>
      </c>
      <c r="G98" s="1">
        <f t="shared" si="12"/>
        <v>2.8723145020760524E-6</v>
      </c>
      <c r="H98" s="1">
        <f t="shared" si="12"/>
        <v>1.4546433372054561E-8</v>
      </c>
      <c r="I98" s="1">
        <f t="shared" si="12"/>
        <v>4.0572336259774987E-13</v>
      </c>
    </row>
    <row r="99" spans="2:9">
      <c r="B99">
        <f>B98+5</f>
        <v>20</v>
      </c>
      <c r="C99" s="1">
        <f t="shared" si="13"/>
        <v>0.22913516756795721</v>
      </c>
      <c r="D99" s="1">
        <f t="shared" si="12"/>
        <v>9.4717981703376416E-3</v>
      </c>
      <c r="E99" s="1">
        <f t="shared" si="12"/>
        <v>1.3748119729189317E-3</v>
      </c>
      <c r="F99" s="1">
        <f t="shared" si="12"/>
        <v>2.986519593275694E-5</v>
      </c>
      <c r="G99" s="1">
        <f t="shared" si="12"/>
        <v>3.9894910615328718E-7</v>
      </c>
      <c r="H99" s="1">
        <f t="shared" si="12"/>
        <v>8.9192992810196164E-10</v>
      </c>
      <c r="I99" s="1">
        <f t="shared" si="12"/>
        <v>4.9115269144358005E-15</v>
      </c>
    </row>
    <row r="100" spans="2:9">
      <c r="B100">
        <f>B99+5</f>
        <v>25</v>
      </c>
      <c r="C100" s="1">
        <f t="shared" si="13"/>
        <v>0.19255767186002457</v>
      </c>
      <c r="D100" s="1">
        <f t="shared" si="12"/>
        <v>5.4649058484805514E-3</v>
      </c>
      <c r="E100" s="1">
        <f t="shared" si="12"/>
        <v>6.3162418110240771E-4</v>
      </c>
      <c r="F100" s="1">
        <f t="shared" si="12"/>
        <v>8.7313437845781484E-6</v>
      </c>
      <c r="G100" s="1">
        <f t="shared" si="12"/>
        <v>7.0082286738061004E-8</v>
      </c>
      <c r="H100" s="1">
        <f t="shared" si="12"/>
        <v>7.6236364284491473E-11</v>
      </c>
      <c r="I100" s="1">
        <f t="shared" si="12"/>
        <v>1.0052955055587328E-16</v>
      </c>
    </row>
    <row r="101" spans="2:9">
      <c r="B101">
        <f>B100+5</f>
        <v>30</v>
      </c>
      <c r="C101" s="1">
        <f t="shared" si="13"/>
        <v>0.16454157580658543</v>
      </c>
      <c r="D101" s="1">
        <f t="shared" si="12"/>
        <v>3.3238851042585609E-3</v>
      </c>
      <c r="E101" s="1">
        <f t="shared" si="12"/>
        <v>3.1266420574815261E-4</v>
      </c>
      <c r="F101" s="1">
        <f t="shared" si="12"/>
        <v>2.8723145020760524E-6</v>
      </c>
      <c r="G101" s="1">
        <f t="shared" si="12"/>
        <v>1.4546433372054561E-8</v>
      </c>
      <c r="H101" s="1">
        <f t="shared" si="12"/>
        <v>8.2501905988364016E-12</v>
      </c>
      <c r="I101" s="1">
        <f t="shared" si="12"/>
        <v>2.9880704119410731E-18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Tables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Aaron</cp:lastModifiedBy>
  <dcterms:created xsi:type="dcterms:W3CDTF">2016-05-25T22:40:08Z</dcterms:created>
  <dcterms:modified xsi:type="dcterms:W3CDTF">2018-04-07T07:34:25Z</dcterms:modified>
</cp:coreProperties>
</file>